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26870817-1CB5-47C8-AE76-3CBA31058B9E}" xr6:coauthVersionLast="47" xr6:coauthVersionMax="47" xr10:uidLastSave="{00000000-0000-0000-0000-000000000000}"/>
  <workbookProtection workbookAlgorithmName="SHA-512" workbookHashValue="O6BX/AOy+kWbkIlbktYMjNZUR8Q1Tr25HB57nqelzSzgxc9w9mNUYCz4ajNFV/Nt3Ooe+oQYdfrRE0fz9NwMCw==" workbookSaltValue="NJamxtfxmd2KEv6yCr1+lQ==" workbookSpinCount="100000" lockStructure="1"/>
  <bookViews>
    <workbookView xWindow="-120" yWindow="-120" windowWidth="29040" windowHeight="15840"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E-Budget'!$A$1:$L$144</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0" i="1" l="1"/>
  <c r="E113" i="1"/>
  <c r="F35" i="4"/>
  <c r="F27" i="4"/>
  <c r="F23" i="4"/>
  <c r="F11" i="4"/>
  <c r="J16" i="2"/>
  <c r="A1" i="6"/>
  <c r="A1" i="4"/>
  <c r="A25" i="1" l="1"/>
  <c r="B25" i="1"/>
  <c r="A26" i="1"/>
  <c r="B26" i="1"/>
  <c r="A27" i="1"/>
  <c r="B27" i="1"/>
  <c r="C27" i="1" s="1"/>
  <c r="A28" i="1"/>
  <c r="B28" i="1"/>
  <c r="C28" i="1" s="1"/>
  <c r="A29" i="1"/>
  <c r="B29" i="1"/>
  <c r="A30" i="1"/>
  <c r="B30" i="1"/>
  <c r="A31" i="1"/>
  <c r="B31" i="1"/>
  <c r="C31" i="1" s="1"/>
  <c r="C30" i="1" l="1"/>
  <c r="C29" i="1"/>
  <c r="C25" i="1"/>
  <c r="C26" i="1"/>
  <c r="B4" i="6" l="1"/>
  <c r="C4" i="4"/>
  <c r="B3" i="6"/>
  <c r="C3" i="4"/>
  <c r="J37" i="2" l="1"/>
  <c r="J34" i="2"/>
  <c r="J31" i="2"/>
  <c r="J28" i="2"/>
  <c r="J25" i="2"/>
  <c r="J22" i="2"/>
  <c r="J19" i="2"/>
  <c r="N22" i="2" l="1"/>
  <c r="D29" i="1" s="1"/>
  <c r="E29" i="1" s="1"/>
  <c r="K29" i="1" s="1"/>
  <c r="B3" i="3" l="1"/>
  <c r="B4" i="3"/>
  <c r="G4" i="1" l="1"/>
  <c r="F4" i="1"/>
  <c r="J15" i="1" l="1"/>
  <c r="I15" i="1"/>
  <c r="H15" i="1"/>
  <c r="G15"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K99" i="1" s="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J51" i="1"/>
  <c r="I51" i="1"/>
  <c r="H51" i="1"/>
  <c r="G51" i="1"/>
  <c r="B50" i="1"/>
  <c r="K50" i="1" s="1"/>
  <c r="B49" i="1"/>
  <c r="B48" i="1"/>
  <c r="B47" i="1"/>
  <c r="B46" i="1"/>
  <c r="B45" i="1"/>
  <c r="B44" i="1"/>
  <c r="B43" i="1"/>
  <c r="B42" i="1"/>
  <c r="B41" i="1"/>
  <c r="A50" i="1"/>
  <c r="A49" i="1"/>
  <c r="A48" i="1"/>
  <c r="A47" i="1"/>
  <c r="A46" i="1"/>
  <c r="A45" i="1"/>
  <c r="A44" i="1"/>
  <c r="A43" i="1"/>
  <c r="A42" i="1"/>
  <c r="A41" i="1"/>
  <c r="B34" i="1"/>
  <c r="B33" i="1"/>
  <c r="C33" i="1" s="1"/>
  <c r="B32" i="1"/>
  <c r="C32" i="1" s="1"/>
  <c r="A34" i="1"/>
  <c r="A33" i="1"/>
  <c r="A32" i="1"/>
  <c r="A1" i="3"/>
  <c r="N37" i="2"/>
  <c r="N34" i="2"/>
  <c r="N31" i="2"/>
  <c r="N28" i="2"/>
  <c r="D31" i="1" s="1"/>
  <c r="E31" i="1" s="1"/>
  <c r="K31" i="1" s="1"/>
  <c r="N25" i="2"/>
  <c r="D30" i="1" s="1"/>
  <c r="E30" i="1" s="1"/>
  <c r="K30" i="1" s="1"/>
  <c r="N19" i="2"/>
  <c r="D28" i="1" s="1"/>
  <c r="E28" i="1" s="1"/>
  <c r="K28" i="1" s="1"/>
  <c r="J10" i="2"/>
  <c r="N10" i="2" s="1"/>
  <c r="D25" i="1" s="1"/>
  <c r="E25" i="1" s="1"/>
  <c r="K25" i="1" s="1"/>
  <c r="J13" i="2"/>
  <c r="N13" i="2" s="1"/>
  <c r="D26" i="1" s="1"/>
  <c r="E26" i="1" s="1"/>
  <c r="K26" i="1" s="1"/>
  <c r="N16" i="2"/>
  <c r="D27" i="1" s="1"/>
  <c r="E27" i="1" s="1"/>
  <c r="K27" i="1" s="1"/>
  <c r="K124" i="1" l="1"/>
  <c r="K75" i="1"/>
  <c r="K59" i="1"/>
  <c r="K116" i="1"/>
  <c r="K91" i="1"/>
  <c r="K83" i="1"/>
  <c r="K134" i="1"/>
  <c r="K108" i="1"/>
  <c r="K67" i="1"/>
  <c r="D34" i="1"/>
  <c r="D50" i="1" s="1"/>
  <c r="C34" i="1"/>
  <c r="D46" i="1"/>
  <c r="E46" i="1" s="1"/>
  <c r="K46" i="1" s="1"/>
  <c r="D41" i="1"/>
  <c r="E41" i="1" s="1"/>
  <c r="K41" i="1" s="1"/>
  <c r="I14" i="1"/>
  <c r="G14" i="1"/>
  <c r="H14" i="1"/>
  <c r="J14" i="1"/>
  <c r="H13" i="1"/>
  <c r="G13" i="1"/>
  <c r="I13" i="1"/>
  <c r="E14" i="1"/>
  <c r="J13" i="1"/>
  <c r="D42" i="1"/>
  <c r="E42" i="1" s="1"/>
  <c r="K42" i="1" s="1"/>
  <c r="D44" i="1"/>
  <c r="E44" i="1" s="1"/>
  <c r="K44" i="1" s="1"/>
  <c r="K49" i="1"/>
  <c r="D43" i="1"/>
  <c r="E43" i="1" s="1"/>
  <c r="K43" i="1" s="1"/>
  <c r="D45" i="1"/>
  <c r="E45" i="1" s="1"/>
  <c r="K33" i="1"/>
  <c r="D33" i="1"/>
  <c r="D49" i="1" s="1"/>
  <c r="D47" i="1"/>
  <c r="E47" i="1" s="1"/>
  <c r="K47" i="1" s="1"/>
  <c r="K34" i="1"/>
  <c r="D32" i="1"/>
  <c r="G16" i="1" l="1"/>
  <c r="H16" i="1"/>
  <c r="D48" i="1"/>
  <c r="E48" i="1" s="1"/>
  <c r="K48" i="1" s="1"/>
  <c r="E32" i="1"/>
  <c r="K45" i="1"/>
  <c r="J16" i="1"/>
  <c r="I16" i="1"/>
  <c r="K14" i="1"/>
  <c r="A1" i="1"/>
  <c r="K51" i="1" l="1"/>
  <c r="E35" i="1"/>
  <c r="K32" i="1"/>
  <c r="K35" i="1" s="1"/>
  <c r="E51" i="1"/>
  <c r="E13" i="1" l="1"/>
  <c r="K13" i="1" s="1"/>
  <c r="C141" i="1" l="1"/>
  <c r="C142" i="1" s="1"/>
  <c r="C144" i="1" l="1"/>
  <c r="A144" i="1"/>
  <c r="E144" i="1" l="1"/>
  <c r="K144" i="1" s="1"/>
  <c r="E15" i="1" l="1"/>
  <c r="K15" i="1" l="1"/>
  <c r="K16" i="1" s="1"/>
  <c r="E16" i="1"/>
  <c r="A8" i="1" s="1"/>
  <c r="K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Gottlieb, Joyce (FHWA)</author>
    <author>tc={A074B05F-FE6E-4A43-879C-C31DC08864EB}</author>
    <author>tc={DD5A480A-71B6-434E-AFD1-DAD5FE49E159}</author>
    <author>tc={DF1DAECE-EA7A-484C-8859-DACD0C618554}</author>
  </authors>
  <commentList>
    <comment ref="K3" authorId="0" shapeId="0" xr:uid="{6D80113D-0D1B-46C5-B25A-709518DFBAFC}">
      <text>
        <r>
          <rPr>
            <b/>
            <sz val="9"/>
            <color rgb="FF000000"/>
            <rFont val="Tahoma"/>
            <family val="2"/>
          </rPr>
          <t>If your project will be using Advanced Construction, please place "X" here.</t>
        </r>
      </text>
    </comment>
    <comment ref="L3" authorId="0" shapeId="0" xr:uid="{39240AA6-3FC0-4B2E-9F31-C104C522A4E8}">
      <text>
        <r>
          <rPr>
            <sz val="8"/>
            <color rgb="FF000000"/>
            <rFont val="Tahoma"/>
            <family val="2"/>
          </rPr>
          <t xml:space="preserve">This is the date the NSTI worksheet is submitted to the State DOT. If there is a modification to an existing submittal, provide the date the modification is submitted. </t>
        </r>
      </text>
    </comment>
    <comment ref="A16" authorId="0" shapeId="0" xr:uid="{C052CC90-91A1-4E86-80CB-5A19D31F2A10}">
      <text>
        <r>
          <rPr>
            <sz val="8"/>
            <color rgb="FF000000"/>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rgb="FF000000"/>
            <rFont val="Tahoma"/>
            <family val="2"/>
          </rPr>
          <t xml:space="preserve">The total costs that will be paid with NSTI funds from the detail sections below.
</t>
        </r>
        <r>
          <rPr>
            <sz val="8"/>
            <color rgb="FF000000"/>
            <rFont val="Tahoma"/>
            <family val="2"/>
          </rPr>
          <t xml:space="preserve">
</t>
        </r>
        <r>
          <rPr>
            <sz val="8"/>
            <color rgb="FF000000"/>
            <rFont val="Tahoma"/>
            <family val="2"/>
          </rPr>
          <t>This number must match the NSTI Funds requested in Cell B8.</t>
        </r>
      </text>
    </comment>
    <comment ref="G16" authorId="0" shapeId="0" xr:uid="{4BCBAD81-D02E-45A7-8A04-8A5AA58728B4}">
      <text>
        <r>
          <rPr>
            <sz val="8"/>
            <color rgb="FF000000"/>
            <rFont val="Tahoma"/>
            <family val="2"/>
          </rPr>
          <t xml:space="preserve">The total costs that will be paid with OJT/SS funds from the detail sections below.
</t>
        </r>
        <r>
          <rPr>
            <sz val="8"/>
            <color rgb="FF000000"/>
            <rFont val="Tahoma"/>
            <family val="2"/>
          </rPr>
          <t xml:space="preserve">
</t>
        </r>
        <r>
          <rPr>
            <sz val="8"/>
            <color rgb="FF000000"/>
            <rFont val="Tahoma"/>
            <family val="2"/>
          </rPr>
          <t>This number must match the OJT/SS number in Cell E8.</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M39" authorId="1" shapeId="0" xr:uid="{84503A0A-BC20-4F6E-B258-B6B43985C0CC}">
      <text>
        <r>
          <rPr>
            <sz val="11"/>
            <color theme="1"/>
            <rFont val="Calibri"/>
            <family val="2"/>
            <scheme val="minor"/>
          </rPr>
          <t xml:space="preserve">Gottlieb, Joyce (FHWA):
</t>
        </r>
      </text>
    </comment>
    <comment ref="C40" authorId="0" shapeId="0" xr:uid="{B1872826-6A3C-410D-81EC-58BA365D74EC}">
      <text>
        <r>
          <rPr>
            <sz val="9"/>
            <color rgb="FF000000"/>
            <rFont val="Tahoma"/>
            <family val="2"/>
          </rPr>
          <t>If a rate is entered here, it must be supported with an approval from the Cognizant Agency for Indirect Costs.</t>
        </r>
      </text>
    </comment>
    <comment ref="C41" authorId="2" shapeId="0" xr:uid="{A074B05F-FE6E-4A43-879C-C31DC08864EB}">
      <text>
        <t>[Threaded comment]
Your version of Excel allows you to read this threaded comment; however, any edits to it will get removed if the file is opened in a newer version of Excel. Learn more: https://go.microsoft.com/fwlink/?linkid=870924
Comment:
    Missing supporting documentation for the 35.02% rate.</t>
      </text>
    </comment>
    <comment ref="A120" authorId="3" shapeId="0" xr:uid="{DD5A480A-71B6-434E-AFD1-DAD5FE49E159}">
      <text>
        <t>[Threaded comment]
Your version of Excel allows you to read this threaded comment; however, any edits to it will get removed if the file is opened in a newer version of Excel. Learn more: https://go.microsoft.com/fwlink/?linkid=870924
Comment:
    Meals are only for student  participants, as staff is already being paid.</t>
      </text>
    </comment>
    <comment ref="A137" authorId="0" shapeId="0" xr:uid="{A1A7CBE7-48B2-43AD-AA41-69CF1811CA8D}">
      <text>
        <r>
          <rPr>
            <sz val="9"/>
            <color rgb="FF000000"/>
            <rFont val="Tahoma"/>
            <family val="2"/>
          </rPr>
          <t xml:space="preserve">Select the rate type that has been approved. (Fixed, Predetermined, Provisional, or De Minimis)
</t>
        </r>
        <r>
          <rPr>
            <sz val="9"/>
            <color rgb="FF000000"/>
            <rFont val="Tahoma"/>
            <family val="2"/>
          </rPr>
          <t xml:space="preserve">
</t>
        </r>
        <r>
          <rPr>
            <sz val="9"/>
            <color rgb="FF000000"/>
            <rFont val="Tahoma"/>
            <family val="2"/>
          </rPr>
          <t>If a rate is being charged there must be an approval from the Cognizant Agency for Indirect Costs. If there is no approval, then a de minimis rate may be applied to modified total direct costs, but not to particpant support costs.</t>
        </r>
      </text>
    </comment>
    <comment ref="A139" authorId="0" shapeId="0" xr:uid="{21ECFD31-3FC8-4ECE-8923-D782D0780420}">
      <text>
        <r>
          <rPr>
            <sz val="9"/>
            <color indexed="81"/>
            <rFont val="Tahoma"/>
            <family val="2"/>
          </rPr>
          <t xml:space="preserve">The ICRP must be approved for an effective period that includes the delivery period of the NSTI program. </t>
        </r>
      </text>
    </comment>
    <comment ref="A140"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1"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E144" authorId="4" shapeId="0" xr:uid="{DF1DAECE-EA7A-484C-8859-DACD0C618554}">
      <text>
        <t xml:space="preserve">[Threaded comment]
Your version of Excel allows you to read this threaded comment; however, any edits to it will get removed if the file is opened in a newer version of Excel. Learn more: https://go.microsoft.com/fwlink/?linkid=870924
Comment:
    NSTI funds must be equal or less than the Indirect cost. </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<sst xmlns="http://schemas.openxmlformats.org/spreadsheetml/2006/main" count="467" uniqueCount="250">
  <si>
    <t>Proposal Application</t>
  </si>
  <si>
    <t>FY2023 National Summer Transportation Institute (NSTI) Program</t>
  </si>
  <si>
    <t xml:space="preserve">Table A - Staffing Requirements  </t>
  </si>
  <si>
    <t>State Abbreviation:</t>
  </si>
  <si>
    <t>State Name:</t>
  </si>
  <si>
    <t>State DOT/Pass-Through Entity:</t>
  </si>
  <si>
    <t>State DOT</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</si>
  <si>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</si>
  <si>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</si>
  <si>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</si>
  <si>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</si>
  <si>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X</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</si>
  <si>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</si>
  <si>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</si>
  <si>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</si>
  <si>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</si>
  <si>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</si>
  <si>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</si>
  <si>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</si>
  <si>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</si>
  <si>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</si>
  <si>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</si>
  <si>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</si>
  <si>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</si>
  <si>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TBD</t>
  </si>
  <si>
    <t>Lead Instructional Facilitator</t>
  </si>
  <si>
    <t>Contract (High School Educator)</t>
  </si>
  <si>
    <t>Narrative:</t>
  </si>
  <si>
    <t>Full time: Week = 40 Hours &amp; Month = 173.33 Hrs</t>
  </si>
  <si>
    <t>Hourly Paid Staff</t>
  </si>
  <si>
    <t>NSTI Hours</t>
  </si>
  <si>
    <t>Budget Detail</t>
  </si>
  <si>
    <t xml:space="preserve">The lead instructional facilitator will be a high school educator with certification in a STEM field. The lead instructional facilitator will assist the Director with the development, logistics, implementation, safety and evaluation of all phases of the NSTI program. The instructional facilitator will be responsible for facilitating learning, implementing curriculum, assisting with assessment development/implementation, and ensuring execution of program goals.
1 Lead Instructional Facilitator will work at a rate of $25/hour for 60 hours: 20 hours to support program final planning, and 40 hours of programming during the STI program =  $1,500											</t>
  </si>
  <si>
    <t>4 Day Counselors</t>
  </si>
  <si>
    <t>The day counselors are assigned to supervise a group of residential student participants who are minors during site visits, lab tours, during meals, and in academic settings during the day hours. The day counselors will serve as near peer mentors to participants, building relationships and providing insight into their experiences as college students in engineering. They will attend all activities, including field trips. Day counselors will serve as chaperones during field trips. They will help mentor and guide students with their NSTI project of building an autonomous robotic vehcile using Arduinos. The day counselors will be undergraduate STEM/ engineering students. 
4 Day Counselors will work 40 hours @ $15.00/hour, each for one week during the STI program = $2,400</t>
  </si>
  <si>
    <t>1 Resident Night Manager</t>
  </si>
  <si>
    <t>The resident night manager will be responsible for overseeing evening and nighttime activities of the residential student participants who are minors. The resident night manager will be responsible for supervising the three residence night counselors. The resident night manager will be an undergraduate STEM/engineering student. The resident night manager will plan leadership, recreational and team building activities. The resident night manager will stay in the university dorms where the residential student participants are housed and monitor participants evening activities.
1 Resident Night manager will work 40 hours @ $18/hour for one week during the STI program = $720</t>
  </si>
  <si>
    <t>3 Resident Night Counselors</t>
  </si>
  <si>
    <t xml:space="preserve">The resident night counselors will be responsible for facilitating evening and nighttime activities of the residential student participants who are minors. The resident night counselors will be undergraduate STEM/engineering students. The resident night counselors will facilitate and help plan leadership, recreational and team building activities. The resident night counselors will stay in the university dorms where the residential student participants are housed and monitor participants evening activities.
3 Resident Night Counselors will work 40 hours @ $15/hour for one week during the STI program = $1,800 </t>
  </si>
  <si>
    <t xml:space="preserve">								</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</si>
  <si>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</si>
  <si>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</si>
  <si>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</si>
  <si>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</si>
  <si>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</si>
  <si>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</si>
  <si>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On the Job Training Workforce Development Program Manager</t>
  </si>
  <si>
    <t>School Director</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</si>
  <si>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</si>
  <si>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</si>
  <si>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</si>
  <si>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</si>
  <si>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</si>
  <si>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</si>
  <si>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</si>
  <si>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</si>
  <si>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Project Director of NSTI. NSTI Project Director, will develop, implement and direct all phases of the NSTI, select the Intermodal Committee, serve as point of contact and submit required documents. He will also develop and evaluate all curriculum.</t>
  </si>
  <si>
    <t>Director, Engineering Outreach and Recruitment</t>
  </si>
  <si>
    <t>Will assist the Project Director with the implementation, development, logistics, implementation, safety and evaluation of all phases of the NSTI program.</t>
  </si>
  <si>
    <t>Coordinator Sr. K-12 Engineering Education Outreach &amp; Recruitment</t>
  </si>
  <si>
    <t>Coordinator Sr. will assist the Project Director with the planning, implementation, development, logistics, safety and evaluation of all phases of the NSTI program.</t>
  </si>
  <si>
    <t>DBE/OJT Outreach &amp; Compliance Manager</t>
  </si>
  <si>
    <t>Team Outreach Representative</t>
  </si>
  <si>
    <t>Public Relations Representative</t>
  </si>
  <si>
    <t>Air Crew Training Manager</t>
  </si>
  <si>
    <t>Community Relations Manager</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</si>
  <si>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</si>
  <si>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</si>
  <si>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</si>
  <si>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Build Implementation Plan, Develop Budget</t>
  </si>
  <si>
    <t>Assigned To:</t>
  </si>
  <si>
    <t>Project Director</t>
  </si>
  <si>
    <t>Action Required:</t>
  </si>
  <si>
    <t>Recruit and Confirm IAC &amp; STI Partners/Sponsors; Submit SOW</t>
  </si>
  <si>
    <t>Timeframe:</t>
  </si>
  <si>
    <t>10/01/2022 - 6/1/2023</t>
  </si>
  <si>
    <t>Task 2:</t>
  </si>
  <si>
    <t>Sub-Agreement with SDOT</t>
  </si>
  <si>
    <t>Begin Implementation Plan</t>
  </si>
  <si>
    <t>2/1/2023 - 3/15/2023</t>
  </si>
  <si>
    <t>Task 3:</t>
  </si>
  <si>
    <t>Begin recruitment-develop and distribute materials</t>
  </si>
  <si>
    <t>Project Director, Associate Director, Assistant Director, and Site Facilitator</t>
  </si>
  <si>
    <t>Employ marketing strategy outlined in SOW with targeted promotion within high school, afterschool programs and districts.</t>
  </si>
  <si>
    <t>1/16/2023 - 5/12/2023</t>
  </si>
  <si>
    <t>Task 4:</t>
  </si>
  <si>
    <t>Facilitate NSTI Informational Meetings</t>
  </si>
  <si>
    <t>Project Director, Associate Director, Assistant Director, Site Facilitator, and Lead Instructional Facilitator</t>
  </si>
  <si>
    <t>Facilitate at least two information meetings (combination of in-person and virtual) for local high school counselors and students/families to learn about the NSTI program</t>
  </si>
  <si>
    <t>3/20/2023 - 4/28/2023</t>
  </si>
  <si>
    <t>Task 5:</t>
  </si>
  <si>
    <t>Student Selection</t>
  </si>
  <si>
    <t>Program Assistant Director &amp; Site Facilitator, &amp; Selection Committee</t>
  </si>
  <si>
    <t>Utlizing application process, organize and select participants based on criteria established in 2023 SOW.  Notify students of addmitance as applicants submit.</t>
  </si>
  <si>
    <t>3/20/2023 - 5/12/2023</t>
  </si>
  <si>
    <t>Task 6:</t>
  </si>
  <si>
    <t>Complete Staff &amp; Intermodal Committee Selection</t>
  </si>
  <si>
    <t>Project Director, Associate Director, Assistant Director, &amp; Site Facilitator</t>
  </si>
  <si>
    <t>Complete selection of staff ( instructors, counselors, IAC, and add sponsors as necessary)</t>
  </si>
  <si>
    <t>3/1/2023 - 5/31/2023</t>
  </si>
  <si>
    <t>Task 7:</t>
  </si>
  <si>
    <t>Organize and plan proposed activities</t>
  </si>
  <si>
    <t xml:space="preserve">Project Director, Assistant Director, &amp; Site Facilitator </t>
  </si>
  <si>
    <t>Coordinate all on-campus or off-campus gathering (for class instruction) and trainings</t>
  </si>
  <si>
    <t>4/15/2023 - 5/31/2023</t>
  </si>
  <si>
    <t>Task 8:</t>
  </si>
  <si>
    <t>Campus Arrangements</t>
  </si>
  <si>
    <t xml:space="preserve">Project Associate Director, Assistant Director, &amp; Site Facilitator </t>
  </si>
  <si>
    <t>Organize Housing, Facilities, and Evening/Night Programming</t>
  </si>
  <si>
    <t>Task 9:</t>
  </si>
  <si>
    <t>Curriculum Development and Modification</t>
  </si>
  <si>
    <t>Project Director, Site Facilitator, &amp; Lead Instructional Facilitator</t>
  </si>
  <si>
    <t>Review previous year's curriculum, develop and modify to align to current SOW and Team direction</t>
  </si>
  <si>
    <t>1/1/2023 - 5/31/2023</t>
  </si>
  <si>
    <t>Task 10:</t>
  </si>
  <si>
    <t>Finalize Program Schedule</t>
  </si>
  <si>
    <t>Project Director, Assistant Director, Site Facilitator, &amp; Lead Instructional Facilitator</t>
  </si>
  <si>
    <t>5/1/2023 - 5/31/2023</t>
  </si>
  <si>
    <t>Table E - Program  Budget Narrative Worksheet</t>
  </si>
  <si>
    <t>GRANT PROGRAM</t>
  </si>
  <si>
    <t>ASSISTANCE LISTING #</t>
  </si>
  <si>
    <t>FISCAL YEAR</t>
  </si>
  <si>
    <t>STATE</t>
  </si>
  <si>
    <t>HOST SITE</t>
  </si>
  <si>
    <t>AC?</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</si>
  <si>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</si>
  <si>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</si>
  <si>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</si>
  <si>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</si>
  <si>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</si>
  <si>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</si>
  <si>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</si>
  <si>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</si>
  <si>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</si>
  <si>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</si>
  <si>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</si>
  <si>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</si>
  <si>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</si>
  <si>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</si>
  <si>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</si>
  <si>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</si>
  <si>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</si>
  <si>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</si>
  <si>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</si>
  <si>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</si>
  <si>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</si>
  <si>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</si>
  <si>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</si>
  <si>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</si>
  <si>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</si>
  <si>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</si>
  <si>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</si>
  <si>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</si>
  <si>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</si>
  <si>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</si>
  <si>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</si>
  <si>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</si>
  <si>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</si>
  <si>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</si>
  <si>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</si>
  <si>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</si>
  <si>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</si>
  <si>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</si>
  <si>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</si>
  <si>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</si>
  <si>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</si>
  <si>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</si>
  <si>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</si>
  <si>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</si>
  <si>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</si>
  <si>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</si>
  <si>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partcipant support cost and must be included in that section below and not here.</t>
    </r>
  </si>
  <si>
    <t>Supplies include: Arduino Kits for Autonomous Vehicle Project at $146.90/kit for 48 kits (40 students, 4 day counselors, 1 lead staff, and 3 additional kits for parts)
Supplies $146.90 x 48 kits = $7051</t>
  </si>
  <si>
    <t>Arduino kits for Autonomous vehicle project</t>
  </si>
  <si>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</si>
  <si>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</si>
  <si>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</si>
  <si>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</si>
  <si>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</si>
  <si>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</si>
  <si>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</si>
  <si>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</si>
  <si>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</si>
  <si>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</si>
  <si>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Field Trip A to three sites in Charter Bus</t>
  </si>
  <si>
    <t xml:space="preserve">Field Trip B to two sites in Sprinter Vans </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</si>
  <si>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</si>
  <si>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</si>
  <si>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</si>
  <si>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 xml:space="preserve">Residential program will provide lodging for students as follows: 40 student beds (double occupancy) x $44/day x 5 days = $8,800, Reservation Fee of $125	;   Residential program will provide lodging for 4 night counselors (1 resident night manager and 3 resident night counselors) for: 4  beds (single occupancy) x $74/day x 5 days = $1,480.									</t>
  </si>
  <si>
    <t>Room for Residential Students (40)</t>
  </si>
  <si>
    <t>Room for Resident Night manager and 3 counselors</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</si>
  <si>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</si>
  <si>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</si>
  <si>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</si>
  <si>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Residential program will provide meals for 40 residential students x 5 days @ $50 per day = $10,000.
Residential program will also provide meals for 4 night counselors (1 resident night manager and 3 resident night counselors) x 5 days @ $50 per day = $1,000, and staff/counselors during field trips (4 day counselors, 2 staff x 2 field trip days @ average $41.67 per day = $500)(Staff may include NSTI Program Director or Academic Program Coordinator)
Budget covers meals for all participants, Sunday evening through Friday afternoon for 1-week with a rough cost of $50 per day per person. This includes on-campus catering, meals purchased at the student center, and off-campus catering such as ordering pizza/sandwiches for the times when the NSTI program is off-site at field trips. The estimated cost is based on prior-year expenses and is updated based on current quoted rates and planned modifications in how the team will provide non-catered meal opportunities for the residential students.</t>
  </si>
  <si>
    <t>Meals for Residential Students (40)</t>
  </si>
  <si>
    <t>Meals for Resident Night Manager and 3 Counselors</t>
  </si>
  <si>
    <t>Meals for Staff &amp; Day Counselors (Field Trips Only)</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</si>
  <si>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</si>
  <si>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</si>
  <si>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</si>
  <si>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Facility Rental- Athletic Court Rental, Pool Access</t>
  </si>
  <si>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</si>
  <si>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</si>
  <si>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</si>
  <si>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</si>
  <si>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De Minimis Rate</t>
  </si>
  <si>
    <t>Effective Period</t>
  </si>
  <si>
    <t>7/1/2020 - 7/31/2023</t>
  </si>
  <si>
    <t>Approved Rate:</t>
  </si>
  <si>
    <t>Modified Total Direct Cost (MTDC) Base:</t>
  </si>
  <si>
    <t>Total Indirect Costs
(Rate x MTDC)</t>
  </si>
  <si>
    <t>Indirect Cost Fund Allocation</t>
  </si>
  <si>
    <t>AL</t>
  </si>
  <si>
    <t>Alabama</t>
  </si>
  <si>
    <t>State University</t>
  </si>
  <si>
    <t>SU Engineering Undergraduate Students</t>
  </si>
  <si>
    <t>SU Engineering Undergraduate Student</t>
  </si>
  <si>
    <t xml:space="preserve">SU Engineering Undergraduate Students	</t>
  </si>
  <si>
    <t>Name, PhD</t>
  </si>
  <si>
    <t>Professor and Assistant Dean, Engineering Education</t>
  </si>
  <si>
    <t>SU School of Engineering (Academic and Student Affairs)</t>
  </si>
  <si>
    <t>ALDOT Civil Rights Office</t>
  </si>
  <si>
    <t>Name, Ph.D.</t>
  </si>
  <si>
    <t>SU School of Sustainable Engineering and the Built Environment</t>
  </si>
  <si>
    <t>Program Manager, Construction in Montgomery Country, Name School of Construction</t>
  </si>
  <si>
    <t>Christine Medina</t>
  </si>
  <si>
    <t>Civil Rights Specialist</t>
  </si>
  <si>
    <t>FHWA Alabama Division</t>
  </si>
  <si>
    <t xml:space="preserve">Name  </t>
  </si>
  <si>
    <t>SU, School of Engineering, Academic and Student Affairs</t>
  </si>
  <si>
    <t>I-65 Broadway Curve Design-Build</t>
  </si>
  <si>
    <t>Help facilitate field trip to the I-10 Broadway Curve Design-Build location.
Estimated cost for three sprinter vans to transport students and chaperones to this field trip site from SU is included.</t>
  </si>
  <si>
    <t>Construction Company</t>
  </si>
  <si>
    <t>Help facilitate field trip to MAZ site Field Trip; Develop and arrange for on-site activities including Jobsite Career Opportunities and Awareness; arrange for Safety and Pre-Task Planning Presentation; VDC concepts and equipment; NCB Tour--drawings; interactions with SU Graduates (Engineers) with bio sketch, question and answer session.
Estimate cost for charter bus to transport students and chaperones from the ASU Tempe to this site is included.</t>
  </si>
  <si>
    <t>International Airport</t>
  </si>
  <si>
    <t>Help facilitate field trip to the International Airport; experience Sky Train, Fire Station, learn about Sky Train Operations, Construction Overview  w/ Name, Design and Construction Services; Aviation Transportation topics w/ Names re. Geo-Fencing technologies at Termincal 3. Students will take the Valley Metro Rail (Light Rail) from SU to the Airport and back. Light Rail tickets are provided by donors via SU Foundation.</t>
  </si>
  <si>
    <t>SU, School of Engineering, Aviation Prorgam</t>
  </si>
  <si>
    <t>Help facilitate SU Polytechnic Campus Field trip of the Aviation Simulation Lab Tour and Flight Simulator experience. 
Estimate cost for charter bus to transport students and chaperones from the previous field trip site to this site is included.</t>
  </si>
  <si>
    <t>Airport Authority</t>
  </si>
  <si>
    <t>Airport administrator and communicator will facilitate field trip to the Airport.
Estimate cost for charter bus to transport students and chaperones to field trip site from the previous site and return to SU is included.</t>
  </si>
  <si>
    <t>Alabama Department of Transportation</t>
  </si>
  <si>
    <t>Assist in coordination efforts for various on-site (.e., making connections with highway construction and other construction site contractors) and ALDOT related project fieldtrip visits. Estimated cost for three sprinter vans to transport students and chaperones to this field trip site from the previous field trip site and back to SU is included.</t>
  </si>
  <si>
    <t>Project Director &amp; University Sponsored Programs</t>
  </si>
  <si>
    <t>Utilizing program partner needs, attendance numbers and staffing requirments establish a weekly program for week-long camp and share with all stakeholders</t>
  </si>
  <si>
    <t>Facilities and Administration (F&amp;A, Indirect/Overhead) Costs, 10% Modified Total Direct Cost (excludes participant support costs) F&amp;A has been charged. 
Total Direct Costs: $41,590
Modified Total Direct Cost Base: $14,095
Indirect Costs at 10%: $1,410
Note: State University does not permit voluntary enumerated cost share or in-kind contributions on proposals; as cost share is not required for this funding, none is shown here. The STI Project Director, Associate Director, Assistant Director and Site Facilitator team will however spend significant administrative effort on this project as covered by their regular duties.</t>
  </si>
  <si>
    <t>$630 is requested for student recreational facility, athletic court rentals, and pool access for one week at the SU Sun Dept Fitness Center on campus. These expenses are in line with providing participants with campus life experience.</t>
  </si>
  <si>
    <t>Field Trip A: Charter Bus for an entire day, Pickup from SU to Montgomery Data Construction Site, SU Polytechnic Aviation Labs/Flight Simulation, Airport and Return to SU [No entry fee for any location]
Field Trip B: Three Sprinter Vans for an entire day, Pickup from SU to I-65 Broadway Curve Construction Site, ALDOT Transportation Operations Center [No entry fee for any location]</t>
  </si>
  <si>
    <t>State University defines fringe benefits as direct costs, estimates benefits as a standard percent of salary applied uniformly to all types of sponsored activities, and charges benefits to sponsors in accordance with the Federally-negotiated rates in effect at the time salaries are incurred.  Benefit costs are expected to increase over time; the rates used in the proposal budget are based on the current Federally-negotiated Rate Agreement plus an annual estimated cost escalation in the out years, consistent with ASU policy. $624 is the estimated cost of these Employee Related Expenses (ERE) associated with personnel costs for this proposal, and is based upon the following rates for FY 2023:
ERE RATES (Fiscal Year) FY 2023 Negotiated Rate, Staff: 34.00%; Hourly Student: 2.00% and ERE RATES (Fiscal Year) FY 2024 Negotiated Rate, Staff: 35.02%; Hourly Student: 2.06%
This includes $525 for the lead instructor position and $99 for the day and night counselor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</si>
</sst>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3"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sz val="11"/>
      <color rgb="FF000000"/>
      <name val="Calibri"/>
      <family val="2"/>
      <scheme val="minor"/>
    </font>
    <font>
      <sz val="8"/>
      <color rgb="FF00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DDEBF7"/>
        <bgColor rgb="FF000000"/>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99">
    <xf numFmtId="0" fontId="0" fillId="0" borderId="0" xfId="0"/>
    <xf numFmtId="0" fontId="0" fillId="6" borderId="0" xfId="0" applyFill="1"/>
    <xf numFmtId="8" fontId="0" fillId="6" borderId="0" xfId="0" applyNumberFormat="1" applyFill="1"/>
    <xf numFmtId="0" fontId="7" fillId="6" borderId="0" xfId="0" applyFont="1" applyFill="1" applyAlignment="1">
      <alignment horizontal="center" wrapText="1"/>
    </xf>
    <xf numFmtId="8" fontId="7" fillId="6" borderId="0" xfId="0" applyNumberFormat="1" applyFont="1" applyFill="1" applyAlignment="1">
      <alignment horizontal="center"/>
    </xf>
    <xf numFmtId="8" fontId="7" fillId="6" borderId="0" xfId="0" applyNumberFormat="1" applyFont="1" applyFill="1" applyAlignment="1">
      <alignment horizontal="center" wrapText="1"/>
    </xf>
    <xf numFmtId="8" fontId="10" fillId="3" borderId="3" xfId="0" applyNumberFormat="1" applyFont="1" applyFill="1" applyBorder="1" applyAlignment="1">
      <alignment horizontal="right" wrapText="1"/>
    </xf>
    <xf numFmtId="0" fontId="4" fillId="0" borderId="0" xfId="0" applyFont="1"/>
    <xf numFmtId="0" fontId="17" fillId="0" borderId="0" xfId="0" applyFont="1"/>
    <xf numFmtId="0" fontId="4" fillId="2" borderId="16" xfId="0" applyFont="1" applyFill="1" applyBorder="1"/>
    <xf numFmtId="0" fontId="9" fillId="2" borderId="16" xfId="0" applyFont="1" applyFill="1" applyBorder="1"/>
    <xf numFmtId="8" fontId="9" fillId="2" borderId="16" xfId="0" applyNumberFormat="1" applyFont="1" applyFill="1" applyBorder="1" applyAlignment="1">
      <alignment horizontal="right"/>
    </xf>
    <xf numFmtId="0" fontId="4" fillId="0" borderId="0" xfId="0" applyFont="1" applyAlignment="1">
      <alignment vertical="top"/>
    </xf>
    <xf numFmtId="8" fontId="4" fillId="0" borderId="0" xfId="0" applyNumberFormat="1" applyFont="1"/>
    <xf numFmtId="2" fontId="4" fillId="0" borderId="0" xfId="0" applyNumberFormat="1" applyFont="1"/>
    <xf numFmtId="8" fontId="9" fillId="2" borderId="7" xfId="0" applyNumberFormat="1" applyFont="1" applyFill="1" applyBorder="1" applyAlignment="1">
      <alignment horizontal="right"/>
    </xf>
    <xf numFmtId="8" fontId="4" fillId="7" borderId="21" xfId="0" applyNumberFormat="1" applyFont="1" applyFill="1" applyBorder="1"/>
    <xf numFmtId="8" fontId="4" fillId="7" borderId="22" xfId="0" applyNumberFormat="1" applyFont="1" applyFill="1" applyBorder="1" applyAlignment="1">
      <alignment wrapText="1"/>
    </xf>
    <xf numFmtId="8" fontId="9" fillId="3" borderId="3" xfId="0" applyNumberFormat="1" applyFont="1" applyFill="1" applyBorder="1" applyAlignment="1">
      <alignment horizontal="center" wrapText="1"/>
    </xf>
    <xf numFmtId="0" fontId="4" fillId="0" borderId="0" xfId="0" applyFont="1" applyAlignment="1">
      <alignment vertical="center"/>
    </xf>
    <xf numFmtId="0" fontId="9" fillId="0" borderId="0" xfId="0" applyFont="1"/>
    <xf numFmtId="0" fontId="1" fillId="0" borderId="0" xfId="0" applyFont="1"/>
    <xf numFmtId="164" fontId="4" fillId="0" borderId="0" xfId="0" applyNumberFormat="1" applyFont="1"/>
    <xf numFmtId="8" fontId="5" fillId="3" borderId="10" xfId="0" applyNumberFormat="1" applyFont="1" applyFill="1" applyBorder="1" applyAlignment="1">
      <alignment wrapText="1"/>
    </xf>
    <xf numFmtId="0" fontId="7" fillId="0" borderId="0" xfId="0" applyFont="1"/>
    <xf numFmtId="8" fontId="7" fillId="0" borderId="0" xfId="0" applyNumberFormat="1" applyFont="1"/>
    <xf numFmtId="8" fontId="7" fillId="0" borderId="0" xfId="0" applyNumberFormat="1" applyFont="1" applyAlignment="1">
      <alignment horizontal="right"/>
    </xf>
    <xf numFmtId="8" fontId="4" fillId="0" borderId="0" xfId="0" applyNumberFormat="1" applyFont="1" applyAlignment="1">
      <alignment horizontal="right"/>
    </xf>
    <xf numFmtId="8" fontId="4" fillId="0" borderId="0" xfId="0" applyNumberFormat="1" applyFont="1" applyAlignment="1">
      <alignment vertical="top"/>
    </xf>
    <xf numFmtId="8" fontId="4" fillId="0" borderId="0" xfId="0" applyNumberFormat="1" applyFont="1" applyAlignment="1">
      <alignment horizontal="right" vertical="top"/>
    </xf>
    <xf numFmtId="0" fontId="6" fillId="2" borderId="3" xfId="0" applyFont="1" applyFill="1" applyBorder="1" applyAlignment="1">
      <alignment horizontal="center"/>
    </xf>
    <xf numFmtId="8" fontId="20" fillId="7" borderId="3" xfId="0" applyNumberFormat="1" applyFont="1" applyFill="1" applyBorder="1"/>
    <xf numFmtId="8" fontId="2" fillId="3" borderId="3" xfId="0" applyNumberFormat="1" applyFont="1" applyFill="1" applyBorder="1"/>
    <xf numFmtId="0" fontId="5" fillId="2" borderId="3" xfId="0" applyFont="1" applyFill="1" applyBorder="1" applyAlignment="1">
      <alignment horizontal="right"/>
    </xf>
    <xf numFmtId="0" fontId="5" fillId="2" borderId="1" xfId="0" applyFont="1" applyFill="1" applyBorder="1" applyAlignment="1">
      <alignment horizontal="right"/>
    </xf>
    <xf numFmtId="8" fontId="5" fillId="2" borderId="3" xfId="0" applyNumberFormat="1" applyFont="1" applyFill="1" applyBorder="1" applyAlignment="1">
      <alignment horizontal="right"/>
    </xf>
    <xf numFmtId="0" fontId="5" fillId="3" borderId="10" xfId="0" applyFont="1" applyFill="1" applyBorder="1" applyAlignment="1">
      <alignment horizontal="left"/>
    </xf>
    <xf numFmtId="8" fontId="5" fillId="3" borderId="10" xfId="0" applyNumberFormat="1" applyFont="1" applyFill="1" applyBorder="1"/>
    <xf numFmtId="8" fontId="5" fillId="3" borderId="16" xfId="0" applyNumberFormat="1" applyFont="1" applyFill="1" applyBorder="1"/>
    <xf numFmtId="0" fontId="14" fillId="8" borderId="8" xfId="0" applyFont="1" applyFill="1" applyBorder="1"/>
    <xf numFmtId="0" fontId="14" fillId="8" borderId="5" xfId="0" applyFont="1" applyFill="1" applyBorder="1"/>
    <xf numFmtId="8" fontId="14" fillId="8" borderId="11" xfId="0" applyNumberFormat="1" applyFont="1" applyFill="1" applyBorder="1" applyAlignment="1">
      <alignment horizontal="right"/>
    </xf>
    <xf numFmtId="8" fontId="14" fillId="8" borderId="3" xfId="0" applyNumberFormat="1" applyFont="1" applyFill="1" applyBorder="1" applyAlignment="1">
      <alignment horizontal="right"/>
    </xf>
    <xf numFmtId="0" fontId="14" fillId="8" borderId="8" xfId="0" applyFont="1" applyFill="1" applyBorder="1" applyAlignment="1">
      <alignment horizontal="left"/>
    </xf>
    <xf numFmtId="0" fontId="14" fillId="8" borderId="5" xfId="0" applyFont="1" applyFill="1" applyBorder="1" applyAlignment="1">
      <alignment horizontal="left"/>
    </xf>
    <xf numFmtId="0" fontId="15" fillId="8" borderId="5" xfId="0" applyFont="1" applyFill="1" applyBorder="1" applyAlignment="1">
      <alignment horizontal="left"/>
    </xf>
    <xf numFmtId="0" fontId="18" fillId="8" borderId="8" xfId="0" applyFont="1" applyFill="1" applyBorder="1"/>
    <xf numFmtId="8" fontId="14" fillId="8" borderId="5" xfId="0" applyNumberFormat="1" applyFont="1" applyFill="1" applyBorder="1"/>
    <xf numFmtId="8" fontId="15" fillId="8" borderId="5" xfId="0" applyNumberFormat="1" applyFont="1" applyFill="1" applyBorder="1"/>
    <xf numFmtId="8" fontId="14" fillId="8" borderId="29" xfId="0" applyNumberFormat="1" applyFont="1" applyFill="1" applyBorder="1"/>
    <xf numFmtId="0" fontId="14" fillId="8" borderId="4" xfId="0" applyFont="1" applyFill="1" applyBorder="1"/>
    <xf numFmtId="8" fontId="14" fillId="8" borderId="4" xfId="0" applyNumberFormat="1" applyFont="1" applyFill="1" applyBorder="1"/>
    <xf numFmtId="8" fontId="14" fillId="8" borderId="2" xfId="0" applyNumberFormat="1" applyFont="1" applyFill="1" applyBorder="1"/>
    <xf numFmtId="0" fontId="5" fillId="4" borderId="28" xfId="0" applyFont="1" applyFill="1" applyBorder="1"/>
    <xf numFmtId="0" fontId="5" fillId="4" borderId="31" xfId="0" applyFont="1" applyFill="1" applyBorder="1"/>
    <xf numFmtId="0" fontId="5" fillId="4" borderId="21" xfId="0" applyFont="1" applyFill="1" applyBorder="1" applyAlignment="1">
      <alignment horizontal="right"/>
    </xf>
    <xf numFmtId="8" fontId="6" fillId="3" borderId="3" xfId="0" applyNumberFormat="1" applyFont="1" applyFill="1" applyBorder="1" applyAlignment="1">
      <alignment horizontal="right" vertical="center" wrapText="1"/>
    </xf>
    <xf numFmtId="8" fontId="6" fillId="3" borderId="3" xfId="0" quotePrefix="1" applyNumberFormat="1" applyFont="1" applyFill="1" applyBorder="1" applyAlignment="1">
      <alignment horizontal="right" vertical="center" wrapText="1"/>
    </xf>
    <xf numFmtId="8" fontId="12" fillId="2" borderId="30" xfId="0" applyNumberFormat="1" applyFont="1" applyFill="1" applyBorder="1" applyAlignment="1">
      <alignment horizontal="right"/>
    </xf>
    <xf numFmtId="8" fontId="12" fillId="2" borderId="3" xfId="0" applyNumberFormat="1" applyFont="1" applyFill="1" applyBorder="1" applyAlignment="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0" fontId="4" fillId="10" borderId="3" xfId="0" applyFont="1" applyFill="1" applyBorder="1" applyAlignment="1" applyProtection="1">
      <alignment vertical="top" wrapText="1"/>
      <protection locked="0"/>
    </xf>
    <xf numFmtId="164" fontId="0" fillId="10" borderId="3" xfId="0" applyNumberForma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lignment vertical="center"/>
    </xf>
    <xf numFmtId="8" fontId="4" fillId="7" borderId="22" xfId="0" applyNumberFormat="1" applyFont="1" applyFill="1" applyBorder="1" applyAlignment="1">
      <alignment vertical="center" wrapText="1"/>
    </xf>
    <xf numFmtId="0" fontId="7" fillId="7" borderId="3" xfId="0" applyFont="1" applyFill="1" applyBorder="1"/>
    <xf numFmtId="0" fontId="16" fillId="7" borderId="3" xfId="0" applyFont="1" applyFill="1" applyBorder="1" applyAlignment="1">
      <alignment wrapText="1"/>
    </xf>
    <xf numFmtId="2" fontId="7" fillId="7" borderId="3" xfId="0" applyNumberFormat="1" applyFont="1" applyFill="1" applyBorder="1" applyAlignment="1">
      <alignment wrapText="1"/>
    </xf>
    <xf numFmtId="8" fontId="7" fillId="7" borderId="3" xfId="0" applyNumberFormat="1" applyFont="1" applyFill="1" applyBorder="1" applyAlignment="1">
      <alignment wrapText="1"/>
    </xf>
    <xf numFmtId="0" fontId="16" fillId="7" borderId="3" xfId="0" applyFont="1" applyFill="1" applyBorder="1"/>
    <xf numFmtId="8" fontId="7" fillId="7" borderId="3" xfId="0" applyNumberFormat="1" applyFont="1" applyFill="1" applyBorder="1"/>
    <xf numFmtId="0" fontId="22" fillId="7" borderId="5" xfId="0" applyFont="1" applyFill="1" applyBorder="1" applyAlignment="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lignment horizontal="right" vertical="top" wrapText="1"/>
    </xf>
    <xf numFmtId="0" fontId="22" fillId="7" borderId="5" xfId="0" applyFont="1" applyFill="1" applyBorder="1" applyAlignment="1">
      <alignment horizontal="right" vertical="top"/>
    </xf>
    <xf numFmtId="0" fontId="22" fillId="7" borderId="5" xfId="0" applyFont="1" applyFill="1" applyBorder="1" applyAlignment="1">
      <alignment vertical="top" wrapText="1"/>
    </xf>
    <xf numFmtId="0" fontId="22" fillId="7" borderId="37" xfId="0" applyFont="1" applyFill="1" applyBorder="1" applyAlignment="1">
      <alignment horizontal="right" vertical="top"/>
    </xf>
    <xf numFmtId="0" fontId="4" fillId="7" borderId="9" xfId="0" applyFont="1" applyFill="1" applyBorder="1" applyAlignment="1">
      <alignment vertical="top" wrapText="1"/>
    </xf>
    <xf numFmtId="0" fontId="10" fillId="7" borderId="5" xfId="0" applyFont="1" applyFill="1" applyBorder="1" applyAlignment="1">
      <alignment horizontal="right" vertical="center" wrapText="1"/>
    </xf>
    <xf numFmtId="0" fontId="6" fillId="2" borderId="1" xfId="0" applyFont="1" applyFill="1" applyBorder="1" applyAlignment="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xf numFmtId="0" fontId="5" fillId="3" borderId="31" xfId="0" applyFont="1" applyFill="1" applyBorder="1"/>
    <xf numFmtId="0" fontId="5" fillId="3" borderId="21" xfId="0" applyFont="1" applyFill="1" applyBorder="1" applyAlignment="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Protection="1">
      <protection locked="0"/>
    </xf>
    <xf numFmtId="8" fontId="7" fillId="10" borderId="11" xfId="0" applyNumberFormat="1" applyFont="1" applyFill="1" applyBorder="1" applyAlignment="1" applyProtection="1">
      <alignment wrapText="1"/>
      <protection locked="0"/>
    </xf>
    <xf numFmtId="49" fontId="12" fillId="2" borderId="4" xfId="0" applyNumberFormat="1" applyFont="1" applyFill="1" applyBorder="1" applyAlignment="1">
      <alignment horizontal="right"/>
    </xf>
    <xf numFmtId="49" fontId="12" fillId="2" borderId="3" xfId="0" applyNumberFormat="1" applyFont="1" applyFill="1" applyBorder="1" applyAlignment="1">
      <alignment horizontal="right"/>
    </xf>
    <xf numFmtId="0" fontId="0" fillId="8" borderId="0" xfId="0" applyFill="1"/>
    <xf numFmtId="0" fontId="0" fillId="8" borderId="0" xfId="0" applyFill="1" applyAlignment="1">
      <alignment wrapText="1"/>
    </xf>
    <xf numFmtId="0" fontId="14" fillId="8" borderId="1" xfId="0" applyFont="1" applyFill="1" applyBorder="1"/>
    <xf numFmtId="0" fontId="6" fillId="10" borderId="2" xfId="0" applyFont="1" applyFill="1" applyBorder="1" applyAlignment="1" applyProtection="1">
      <alignment horizontal="center" wrapText="1"/>
      <protection locked="0"/>
    </xf>
    <xf numFmtId="0" fontId="13" fillId="11" borderId="21" xfId="0" applyFont="1" applyFill="1" applyBorder="1" applyProtection="1">
      <protection locked="0"/>
    </xf>
    <xf numFmtId="49" fontId="13" fillId="11" borderId="3" xfId="0" applyNumberFormat="1" applyFont="1" applyFill="1" applyBorder="1" applyAlignment="1" applyProtection="1">
      <alignment horizontal="left" vertical="center" wrapText="1"/>
      <protection locked="0"/>
    </xf>
    <xf numFmtId="49" fontId="4" fillId="11" borderId="2" xfId="0" applyNumberFormat="1" applyFont="1" applyFill="1" applyBorder="1" applyAlignment="1" applyProtection="1">
      <alignment horizontal="left" vertical="center" wrapText="1"/>
      <protection locked="0"/>
    </xf>
    <xf numFmtId="49" fontId="29" fillId="11" borderId="2" xfId="0" applyNumberFormat="1" applyFont="1" applyFill="1" applyBorder="1" applyAlignment="1" applyProtection="1">
      <alignment horizontal="left" vertical="center" wrapText="1"/>
      <protection locked="0"/>
    </xf>
    <xf numFmtId="164" fontId="29" fillId="11" borderId="2" xfId="0" applyNumberFormat="1" applyFont="1" applyFill="1" applyBorder="1" applyAlignment="1" applyProtection="1">
      <alignment vertical="center"/>
      <protection locked="0"/>
    </xf>
    <xf numFmtId="0" fontId="13" fillId="11" borderId="3" xfId="0" applyFont="1" applyFill="1" applyBorder="1" applyAlignment="1" applyProtection="1">
      <alignment horizontal="left" vertical="center" wrapText="1"/>
      <protection locked="0"/>
    </xf>
    <xf numFmtId="0" fontId="13" fillId="11" borderId="11" xfId="0" applyFont="1" applyFill="1" applyBorder="1" applyAlignment="1" applyProtection="1">
      <alignment horizontal="left" vertical="center" wrapText="1"/>
      <protection locked="0"/>
    </xf>
    <xf numFmtId="0" fontId="12" fillId="7" borderId="15" xfId="0" applyFont="1" applyFill="1" applyBorder="1"/>
    <xf numFmtId="0" fontId="12" fillId="7" borderId="7" xfId="0" applyFont="1" applyFill="1" applyBorder="1"/>
    <xf numFmtId="8" fontId="4" fillId="10" borderId="29" xfId="0" applyNumberFormat="1" applyFont="1" applyFill="1" applyBorder="1" applyProtection="1">
      <protection locked="0"/>
    </xf>
    <xf numFmtId="8" fontId="7" fillId="10" borderId="3" xfId="0" applyNumberFormat="1" applyFont="1" applyFill="1" applyBorder="1" applyProtection="1">
      <protection locked="0"/>
    </xf>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8" fontId="9" fillId="3" borderId="1" xfId="0" applyNumberFormat="1" applyFont="1" applyFill="1" applyBorder="1" applyAlignment="1">
      <alignment horizontal="center" wrapText="1"/>
    </xf>
    <xf numFmtId="8" fontId="9" fillId="3" borderId="2" xfId="0" applyNumberFormat="1" applyFont="1" applyFill="1" applyBorder="1" applyAlignment="1">
      <alignment horizontal="center" wrapText="1"/>
    </xf>
    <xf numFmtId="0" fontId="6" fillId="2" borderId="1" xfId="0" applyFont="1" applyFill="1" applyBorder="1" applyAlignment="1">
      <alignment horizontal="center" wrapText="1"/>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2" fillId="7" borderId="6" xfId="0" applyFont="1" applyFill="1" applyBorder="1" applyAlignment="1"/>
    <xf numFmtId="0" fontId="12" fillId="7" borderId="15" xfId="0" applyFont="1" applyFill="1" applyBorder="1" applyAlignment="1"/>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4" fillId="7" borderId="20"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12" fillId="7" borderId="7" xfId="0" applyFont="1" applyFill="1" applyBorder="1" applyAlignment="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2" fillId="2" borderId="1" xfId="0" applyNumberFormat="1" applyFont="1" applyFill="1" applyBorder="1" applyAlignment="1">
      <alignment horizontal="center"/>
    </xf>
    <xf numFmtId="8" fontId="12" fillId="2" borderId="4" xfId="0" applyNumberFormat="1" applyFont="1" applyFill="1" applyBorder="1" applyAlignment="1">
      <alignment horizontal="center"/>
    </xf>
    <xf numFmtId="8" fontId="12" fillId="2" borderId="2" xfId="0" applyNumberFormat="1" applyFont="1" applyFill="1" applyBorder="1" applyAlignment="1">
      <alignment horizontal="center"/>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6" borderId="1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8" xfId="0" applyFont="1" applyFill="1" applyBorder="1" applyAlignment="1">
      <alignment horizontal="center" vertical="center" wrapText="1"/>
    </xf>
    <xf numFmtId="0" fontId="9" fillId="3" borderId="1" xfId="0" applyFont="1" applyFill="1" applyBorder="1" applyAlignment="1">
      <alignment horizontal="left" vertical="top"/>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9" fillId="3" borderId="2" xfId="0" applyFont="1" applyFill="1" applyBorder="1" applyAlignment="1">
      <alignment horizontal="left" vertical="top"/>
    </xf>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xf numFmtId="0" fontId="9" fillId="2" borderId="13" xfId="0" applyFont="1" applyFill="1" applyBorder="1" applyAlignment="1"/>
    <xf numFmtId="0" fontId="4" fillId="7" borderId="38" xfId="0" applyFont="1" applyFill="1" applyBorder="1" applyAlignment="1">
      <alignment vertical="center" wrapText="1"/>
    </xf>
    <xf numFmtId="0" fontId="4" fillId="7" borderId="39" xfId="0" applyFont="1" applyFill="1" applyBorder="1" applyAlignment="1">
      <alignment vertical="center" wrapText="1"/>
    </xf>
    <xf numFmtId="0" fontId="4" fillId="7" borderId="40" xfId="0" applyFont="1" applyFill="1" applyBorder="1" applyAlignment="1">
      <alignment vertical="center" wrapText="1"/>
    </xf>
    <xf numFmtId="49" fontId="6" fillId="2" borderId="1" xfId="0" applyNumberFormat="1" applyFont="1" applyFill="1" applyBorder="1" applyAlignment="1">
      <alignment horizontal="right" vertical="top"/>
    </xf>
    <xf numFmtId="49" fontId="6" fillId="2" borderId="4" xfId="0" applyNumberFormat="1" applyFont="1" applyFill="1" applyBorder="1" applyAlignment="1">
      <alignment horizontal="right" vertical="top"/>
    </xf>
    <xf numFmtId="49" fontId="6" fillId="2" borderId="6" xfId="0" applyNumberFormat="1" applyFont="1" applyFill="1" applyBorder="1" applyAlignment="1">
      <alignment horizontal="right" vertical="top"/>
    </xf>
    <xf numFmtId="49" fontId="6" fillId="2" borderId="15" xfId="0" applyNumberFormat="1" applyFont="1" applyFill="1" applyBorder="1" applyAlignment="1">
      <alignment horizontal="right" vertical="top"/>
    </xf>
    <xf numFmtId="0" fontId="11" fillId="6" borderId="19" xfId="0" applyFont="1" applyFill="1" applyBorder="1" applyAlignment="1">
      <alignment horizontal="center" vertical="center" wrapText="1"/>
    </xf>
    <xf numFmtId="0" fontId="8" fillId="6" borderId="19" xfId="0" applyFont="1" applyFill="1" applyBorder="1" applyAlignment="1">
      <alignment horizontal="center" vertical="center"/>
    </xf>
    <xf numFmtId="0" fontId="11" fillId="6" borderId="11" xfId="0" applyFont="1" applyFill="1" applyBorder="1" applyAlignment="1">
      <alignment horizontal="center" vertical="center" wrapText="1"/>
    </xf>
    <xf numFmtId="0" fontId="11" fillId="6" borderId="11" xfId="0" applyFont="1" applyFill="1" applyBorder="1" applyAlignment="1">
      <alignment horizontal="center"/>
    </xf>
    <xf numFmtId="0" fontId="10" fillId="2" borderId="8" xfId="0" applyFont="1" applyFill="1" applyBorder="1" applyAlignment="1">
      <alignment horizontal="right" vertical="center" wrapText="1"/>
    </xf>
    <xf numFmtId="0" fontId="10" fillId="2" borderId="9" xfId="0" applyFont="1" applyFill="1" applyBorder="1" applyAlignment="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lignment horizontal="right"/>
    </xf>
    <xf numFmtId="8" fontId="9" fillId="2" borderId="13" xfId="0" applyNumberFormat="1" applyFont="1" applyFill="1" applyBorder="1" applyAlignment="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lignment horizontal="right"/>
    </xf>
    <xf numFmtId="0" fontId="6" fillId="2" borderId="4" xfId="0" applyFont="1" applyFill="1" applyBorder="1" applyAlignment="1">
      <alignment horizontal="right"/>
    </xf>
    <xf numFmtId="2" fontId="9" fillId="2" borderId="12" xfId="0" applyNumberFormat="1" applyFont="1" applyFill="1" applyBorder="1" applyAlignment="1">
      <alignment horizontal="right"/>
    </xf>
    <xf numFmtId="2" fontId="9" fillId="2" borderId="13" xfId="0" applyNumberFormat="1" applyFont="1" applyFill="1" applyBorder="1" applyAlignment="1">
      <alignment horizontal="right"/>
    </xf>
    <xf numFmtId="0" fontId="13" fillId="7" borderId="3" xfId="0" applyFont="1" applyFill="1" applyBorder="1" applyAlignment="1">
      <alignment horizontal="left" vertical="top"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33" xfId="0" applyFill="1" applyBorder="1" applyAlignment="1">
      <alignment horizontal="center" vertical="center"/>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5" fillId="3" borderId="12" xfId="0" applyNumberFormat="1" applyFont="1" applyFill="1" applyBorder="1" applyAlignment="1"/>
    <xf numFmtId="8" fontId="5" fillId="3" borderId="13" xfId="0" applyNumberFormat="1" applyFont="1" applyFill="1" applyBorder="1" applyAlignment="1"/>
    <xf numFmtId="8" fontId="5" fillId="2" borderId="1" xfId="0" applyNumberFormat="1" applyFont="1" applyFill="1" applyBorder="1" applyAlignment="1"/>
    <xf numFmtId="8" fontId="5" fillId="2" borderId="2" xfId="0" applyNumberFormat="1" applyFont="1" applyFill="1" applyBorder="1" applyAlignment="1"/>
    <xf numFmtId="0" fontId="5" fillId="4" borderId="28" xfId="0" applyFont="1" applyFill="1" applyBorder="1" applyAlignment="1">
      <alignment horizontal="right"/>
    </xf>
    <xf numFmtId="0" fontId="5" fillId="4" borderId="29" xfId="0" applyFont="1" applyFill="1" applyBorder="1" applyAlignment="1">
      <alignment horizontal="right"/>
    </xf>
    <xf numFmtId="8" fontId="14" fillId="8" borderId="28" xfId="0" applyNumberFormat="1" applyFont="1" applyFill="1" applyBorder="1" applyAlignment="1">
      <alignment horizontal="right"/>
    </xf>
    <xf numFmtId="8" fontId="14" fillId="8" borderId="29" xfId="0" applyNumberFormat="1" applyFont="1" applyFill="1" applyBorder="1" applyAlignment="1">
      <alignment horizontal="right"/>
    </xf>
    <xf numFmtId="8" fontId="5" fillId="3" borderId="1" xfId="0" applyNumberFormat="1" applyFont="1" applyFill="1" applyBorder="1" applyAlignment="1"/>
    <xf numFmtId="8" fontId="5" fillId="3" borderId="2" xfId="0" applyNumberFormat="1" applyFont="1" applyFill="1" applyBorder="1" applyAlignment="1"/>
    <xf numFmtId="0" fontId="5" fillId="3" borderId="28" xfId="0" applyFont="1" applyFill="1" applyBorder="1" applyAlignment="1">
      <alignment horizontal="right"/>
    </xf>
    <xf numFmtId="0" fontId="5" fillId="3" borderId="29" xfId="0" applyFont="1" applyFill="1" applyBorder="1" applyAlignment="1">
      <alignment horizontal="right"/>
    </xf>
    <xf numFmtId="8" fontId="5" fillId="3" borderId="12" xfId="0" applyNumberFormat="1" applyFont="1" applyFill="1" applyBorder="1" applyAlignment="1">
      <alignment horizontal="right"/>
    </xf>
    <xf numFmtId="8" fontId="5" fillId="3" borderId="13" xfId="0" applyNumberFormat="1" applyFont="1" applyFill="1" applyBorder="1" applyAlignment="1">
      <alignment horizontal="right"/>
    </xf>
    <xf numFmtId="8" fontId="5" fillId="2" borderId="1" xfId="0" applyNumberFormat="1" applyFont="1" applyFill="1" applyBorder="1" applyAlignment="1">
      <alignment horizontal="right"/>
    </xf>
    <xf numFmtId="8" fontId="5" fillId="2" borderId="2" xfId="0" applyNumberFormat="1" applyFont="1" applyFill="1" applyBorder="1" applyAlignment="1">
      <alignment horizontal="right"/>
    </xf>
    <xf numFmtId="8" fontId="14" fillId="8" borderId="1" xfId="0" applyNumberFormat="1" applyFont="1" applyFill="1" applyBorder="1" applyAlignment="1">
      <alignment horizontal="right"/>
    </xf>
    <xf numFmtId="8" fontId="14" fillId="8" borderId="2" xfId="0" applyNumberFormat="1" applyFont="1" applyFill="1" applyBorder="1" applyAlignment="1">
      <alignment horizontal="right"/>
    </xf>
    <xf numFmtId="8" fontId="10" fillId="3" borderId="1" xfId="0" applyNumberFormat="1" applyFont="1" applyFill="1" applyBorder="1" applyAlignment="1">
      <alignment horizontal="right"/>
    </xf>
    <xf numFmtId="8" fontId="10" fillId="3" borderId="2" xfId="0" applyNumberFormat="1" applyFont="1" applyFill="1" applyBorder="1" applyAlignment="1">
      <alignment horizontal="right"/>
    </xf>
    <xf numFmtId="8" fontId="24" fillId="2" borderId="1" xfId="0" applyNumberFormat="1" applyFont="1" applyFill="1" applyBorder="1" applyAlignment="1"/>
    <xf numFmtId="8" fontId="24" fillId="2" borderId="2" xfId="0" applyNumberFormat="1" applyFont="1" applyFill="1" applyBorder="1" applyAlignment="1"/>
    <xf numFmtId="8" fontId="25" fillId="3" borderId="1" xfId="0" applyNumberFormat="1" applyFont="1" applyFill="1" applyBorder="1" applyAlignment="1"/>
    <xf numFmtId="8" fontId="25" fillId="3" borderId="2" xfId="0" applyNumberFormat="1" applyFont="1" applyFill="1" applyBorder="1" applyAlignment="1"/>
    <xf numFmtId="8" fontId="2" fillId="2" borderId="1" xfId="0" applyNumberFormat="1" applyFont="1" applyFill="1" applyBorder="1" applyAlignment="1"/>
    <xf numFmtId="8" fontId="2" fillId="2" borderId="2" xfId="0" applyNumberFormat="1" applyFont="1" applyFill="1" applyBorder="1" applyAlignment="1"/>
    <xf numFmtId="8" fontId="6" fillId="3" borderId="1" xfId="0" applyNumberFormat="1" applyFont="1" applyFill="1" applyBorder="1" applyAlignment="1">
      <alignment horizontal="right" vertical="center"/>
    </xf>
    <xf numFmtId="8" fontId="6" fillId="3" borderId="2" xfId="0" applyNumberFormat="1" applyFont="1" applyFill="1" applyBorder="1" applyAlignment="1">
      <alignment horizontal="right" vertical="center"/>
    </xf>
    <xf numFmtId="8" fontId="5" fillId="2" borderId="1" xfId="0" applyNumberFormat="1" applyFont="1" applyFill="1" applyBorder="1" applyAlignment="1">
      <alignment wrapText="1"/>
    </xf>
    <xf numFmtId="8" fontId="5" fillId="2" borderId="2" xfId="0" applyNumberFormat="1" applyFont="1" applyFill="1" applyBorder="1" applyAlignment="1">
      <alignment wrapText="1"/>
    </xf>
    <xf numFmtId="8" fontId="7" fillId="10" borderId="4"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0" fontId="7" fillId="2" borderId="1" xfId="0" applyFont="1" applyFill="1" applyBorder="1" applyAlignment="1">
      <alignment wrapText="1"/>
    </xf>
    <xf numFmtId="0" fontId="7" fillId="2" borderId="2" xfId="0" applyFont="1" applyFill="1" applyBorder="1" applyAlignment="1">
      <alignment wrapText="1"/>
    </xf>
    <xf numFmtId="164" fontId="0" fillId="2" borderId="1" xfId="0" applyNumberFormat="1" applyFill="1" applyBorder="1" applyAlignment="1">
      <alignment wrapText="1"/>
    </xf>
    <xf numFmtId="164" fontId="0" fillId="2" borderId="2" xfId="0" applyNumberFormat="1" applyFill="1" applyBorder="1" applyAlignment="1">
      <alignment wrapText="1"/>
    </xf>
    <xf numFmtId="0" fontId="9" fillId="3" borderId="3" xfId="0" applyFont="1" applyFill="1" applyBorder="1" applyAlignment="1">
      <alignment horizontal="right" wrapText="1"/>
    </xf>
    <xf numFmtId="0" fontId="9" fillId="3" borderId="1" xfId="0" applyFont="1" applyFill="1" applyBorder="1" applyAlignment="1">
      <alignment horizontal="right" wrapText="1"/>
    </xf>
    <xf numFmtId="0" fontId="9" fillId="3" borderId="1" xfId="0" applyFont="1" applyFill="1" applyBorder="1" applyAlignment="1">
      <alignment horizontal="right"/>
    </xf>
    <xf numFmtId="0" fontId="9" fillId="3" borderId="4" xfId="0" applyFont="1" applyFill="1" applyBorder="1" applyAlignment="1">
      <alignment horizontal="right"/>
    </xf>
    <xf numFmtId="0" fontId="9" fillId="3" borderId="6" xfId="0" applyFont="1" applyFill="1" applyBorder="1" applyAlignment="1">
      <alignment horizontal="right"/>
    </xf>
    <xf numFmtId="0" fontId="9" fillId="3" borderId="15" xfId="0" applyFont="1" applyFill="1" applyBorder="1" applyAlignment="1">
      <alignment horizontal="right"/>
    </xf>
    <xf numFmtId="0" fontId="9" fillId="3" borderId="8" xfId="0" applyFont="1" applyFill="1" applyBorder="1" applyAlignment="1">
      <alignment horizontal="right"/>
    </xf>
    <xf numFmtId="0" fontId="9" fillId="3" borderId="5" xfId="0" applyFont="1" applyFill="1" applyBorder="1" applyAlignment="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4" xfId="0" applyNumberFormat="1" applyFont="1" applyFill="1" applyBorder="1" applyAlignment="1">
      <alignment horizontal="center" wrapText="1"/>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lignment horizontal="right" wrapText="1"/>
    </xf>
    <xf numFmtId="0" fontId="9" fillId="3" borderId="12" xfId="0" applyFont="1" applyFill="1" applyBorder="1" applyAlignment="1">
      <alignment horizontal="right" wrapText="1"/>
    </xf>
    <xf numFmtId="0" fontId="16" fillId="7" borderId="1" xfId="0" applyFont="1" applyFill="1" applyBorder="1" applyAlignment="1">
      <alignment horizontal="left" wrapText="1"/>
    </xf>
    <xf numFmtId="0" fontId="5" fillId="7" borderId="4" xfId="0" applyFont="1" applyFill="1" applyBorder="1" applyAlignment="1">
      <alignment horizontal="left" wrapText="1"/>
    </xf>
    <xf numFmtId="0" fontId="5" fillId="7" borderId="2" xfId="0" applyFont="1" applyFill="1" applyBorder="1" applyAlignment="1">
      <alignment horizontal="left" wrapText="1"/>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12" fillId="7" borderId="6" xfId="0" applyFont="1" applyFill="1" applyBorder="1" applyAlignment="1">
      <alignment horizontal="left"/>
    </xf>
    <xf numFmtId="0" fontId="12" fillId="7" borderId="15" xfId="0" applyFont="1" applyFill="1" applyBorder="1" applyAlignment="1">
      <alignment horizontal="left"/>
    </xf>
    <xf numFmtId="0" fontId="12" fillId="7" borderId="7" xfId="0" applyFont="1" applyFill="1" applyBorder="1" applyAlignment="1">
      <alignment horizontal="left"/>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0" fontId="7" fillId="7" borderId="4" xfId="0" applyFont="1" applyFill="1" applyBorder="1" applyAlignment="1">
      <alignment horizontal="left" wrapText="1"/>
    </xf>
    <xf numFmtId="0" fontId="7" fillId="7" borderId="2" xfId="0" applyFont="1" applyFill="1" applyBorder="1" applyAlignment="1">
      <alignment horizontal="left" wrapText="1"/>
    </xf>
    <xf numFmtId="0" fontId="5" fillId="3" borderId="6" xfId="0" applyFont="1" applyFill="1" applyBorder="1" applyAlignment="1"/>
    <xf numFmtId="0" fontId="5" fillId="3" borderId="15" xfId="0" applyFont="1" applyFill="1" applyBorder="1" applyAlignment="1"/>
    <xf numFmtId="0" fontId="5" fillId="3" borderId="7" xfId="0" applyFont="1" applyFill="1" applyBorder="1" applyAlignment="1"/>
    <xf numFmtId="8" fontId="5" fillId="3" borderId="6" xfId="0" applyNumberFormat="1" applyFont="1" applyFill="1" applyBorder="1" applyAlignment="1"/>
    <xf numFmtId="8" fontId="5" fillId="3" borderId="7" xfId="0" applyNumberFormat="1" applyFont="1" applyFill="1" applyBorder="1" applyAlignment="1"/>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16" fillId="7" borderId="1"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8" fontId="14" fillId="8" borderId="8" xfId="0" applyNumberFormat="1" applyFont="1" applyFill="1" applyBorder="1" applyAlignment="1">
      <alignment horizontal="right"/>
    </xf>
    <xf numFmtId="8" fontId="14" fillId="8" borderId="9" xfId="0" applyNumberFormat="1" applyFont="1" applyFill="1" applyBorder="1" applyAlignment="1">
      <alignment horizontal="right"/>
    </xf>
    <xf numFmtId="8" fontId="5" fillId="3" borderId="12" xfId="0" applyNumberFormat="1" applyFont="1" applyFill="1" applyBorder="1" applyAlignment="1">
      <alignment wrapText="1"/>
    </xf>
    <xf numFmtId="8" fontId="5" fillId="3" borderId="13" xfId="0" applyNumberFormat="1" applyFont="1" applyFill="1" applyBorder="1" applyAlignment="1">
      <alignment wrapText="1"/>
    </xf>
    <xf numFmtId="8" fontId="7" fillId="10" borderId="1" xfId="0" applyNumberFormat="1" applyFont="1" applyFill="1" applyBorder="1" applyAlignment="1" applyProtection="1">
      <alignment wrapText="1"/>
      <protection locked="0"/>
    </xf>
    <xf numFmtId="8" fontId="5" fillId="2" borderId="1" xfId="0" applyNumberFormat="1" applyFont="1" applyFill="1" applyBorder="1" applyAlignment="1">
      <alignment horizontal="center"/>
    </xf>
    <xf numFmtId="8" fontId="5" fillId="2" borderId="4" xfId="0" applyNumberFormat="1" applyFont="1" applyFill="1" applyBorder="1" applyAlignment="1">
      <alignment horizontal="center"/>
    </xf>
    <xf numFmtId="8" fontId="5" fillId="2" borderId="2" xfId="0" applyNumberFormat="1" applyFont="1" applyFill="1" applyBorder="1" applyAlignment="1">
      <alignment horizontal="center"/>
    </xf>
    <xf numFmtId="0" fontId="5" fillId="7" borderId="4"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8" fontId="20" fillId="7" borderId="1" xfId="0" applyNumberFormat="1" applyFont="1" applyFill="1" applyBorder="1" applyAlignment="1"/>
    <xf numFmtId="8" fontId="20" fillId="7" borderId="2" xfId="0" applyNumberFormat="1" applyFont="1" applyFill="1" applyBorder="1" applyAlignment="1"/>
    <xf numFmtId="8" fontId="2" fillId="3" borderId="1" xfId="0" applyNumberFormat="1" applyFont="1" applyFill="1" applyBorder="1" applyAlignment="1"/>
    <xf numFmtId="8" fontId="2" fillId="3" borderId="2" xfId="0" applyNumberFormat="1" applyFont="1" applyFill="1" applyBorder="1" applyAlignment="1"/>
    <xf numFmtId="0" fontId="18" fillId="6" borderId="17" xfId="0" applyFont="1" applyFill="1" applyBorder="1" applyAlignment="1">
      <alignment horizontal="center"/>
    </xf>
    <xf numFmtId="0" fontId="18" fillId="6" borderId="0" xfId="0" applyFont="1" applyFill="1" applyAlignment="1">
      <alignment horizontal="center"/>
    </xf>
    <xf numFmtId="0" fontId="18" fillId="6" borderId="18" xfId="0" applyFont="1" applyFill="1" applyBorder="1" applyAlignment="1">
      <alignment horizontal="center"/>
    </xf>
    <xf numFmtId="0" fontId="16" fillId="7" borderId="6" xfId="0" applyFont="1" applyFill="1" applyBorder="1" applyAlignment="1">
      <alignment vertical="center" wrapText="1"/>
    </xf>
    <xf numFmtId="0" fontId="12" fillId="7" borderId="15" xfId="0" applyFont="1" applyFill="1" applyBorder="1" applyAlignment="1">
      <alignment vertical="center" wrapText="1"/>
    </xf>
    <xf numFmtId="0" fontId="12" fillId="7" borderId="4" xfId="0" applyFont="1" applyFill="1" applyBorder="1" applyAlignment="1">
      <alignment vertical="center" wrapText="1"/>
    </xf>
    <xf numFmtId="0" fontId="12" fillId="7" borderId="2" xfId="0" applyFont="1" applyFill="1" applyBorder="1" applyAlignment="1">
      <alignment vertical="center" wrapText="1"/>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0" fontId="14" fillId="8" borderId="8" xfId="0" applyFont="1" applyFill="1" applyBorder="1" applyAlignment="1">
      <alignment horizontal="center"/>
    </xf>
    <xf numFmtId="0" fontId="14" fillId="8" borderId="5" xfId="0" applyFont="1" applyFill="1" applyBorder="1" applyAlignment="1">
      <alignment horizontal="center"/>
    </xf>
    <xf numFmtId="0" fontId="14" fillId="8" borderId="9" xfId="0" applyFont="1" applyFill="1" applyBorder="1" applyAlignment="1">
      <alignment horizontal="center"/>
    </xf>
    <xf numFmtId="0" fontId="6" fillId="3" borderId="1"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14" fillId="6" borderId="17" xfId="0" applyFont="1" applyFill="1" applyBorder="1" applyAlignment="1">
      <alignment horizontal="center"/>
    </xf>
    <xf numFmtId="0" fontId="14" fillId="6" borderId="0" xfId="0" applyFont="1" applyFill="1" applyAlignment="1">
      <alignment horizontal="center"/>
    </xf>
    <xf numFmtId="0" fontId="14" fillId="6" borderId="18" xfId="0" applyFont="1" applyFill="1" applyBorder="1" applyAlignment="1">
      <alignment horizontal="center"/>
    </xf>
    <xf numFmtId="0" fontId="5" fillId="3" borderId="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xf numFmtId="0" fontId="5" fillId="3" borderId="14" xfId="0" applyFont="1" applyFill="1" applyBorder="1" applyAlignment="1"/>
    <xf numFmtId="0" fontId="5" fillId="3" borderId="13" xfId="0" applyFont="1" applyFill="1" applyBorder="1" applyAlignment="1"/>
    <xf numFmtId="0" fontId="11" fillId="5" borderId="3" xfId="0" applyFont="1" applyFill="1" applyBorder="1" applyAlignment="1">
      <alignment horizontal="center"/>
    </xf>
    <xf numFmtId="0" fontId="6" fillId="3" borderId="6"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7" xfId="0" applyFont="1" applyFill="1" applyBorder="1" applyAlignment="1">
      <alignment horizontal="right" vertical="center"/>
    </xf>
    <xf numFmtId="0" fontId="6" fillId="3" borderId="8" xfId="0" applyFont="1" applyFill="1" applyBorder="1" applyAlignment="1">
      <alignment horizontal="right" vertical="center"/>
    </xf>
    <xf numFmtId="0" fontId="6" fillId="3" borderId="5" xfId="0" applyFont="1" applyFill="1" applyBorder="1" applyAlignment="1">
      <alignment horizontal="right" vertical="center"/>
    </xf>
    <xf numFmtId="0" fontId="6" fillId="3" borderId="9" xfId="0" applyFont="1" applyFill="1" applyBorder="1" applyAlignment="1">
      <alignment horizontal="right" vertical="center"/>
    </xf>
    <xf numFmtId="0" fontId="5" fillId="3" borderId="1"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25" fillId="3" borderId="3" xfId="0" applyFont="1" applyFill="1" applyBorder="1" applyAlignment="1">
      <alignment horizontal="right"/>
    </xf>
    <xf numFmtId="0" fontId="20" fillId="2" borderId="3" xfId="0" applyFont="1" applyFill="1" applyBorder="1" applyAlignment="1">
      <alignment horizontal="right"/>
    </xf>
    <xf numFmtId="0" fontId="9" fillId="3" borderId="1" xfId="0" applyFont="1" applyFill="1" applyBorder="1" applyAlignment="1">
      <alignment horizontal="center" wrapText="1"/>
    </xf>
    <xf numFmtId="0" fontId="9" fillId="3" borderId="2"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8" fontId="6" fillId="3" borderId="1" xfId="0" applyNumberFormat="1" applyFont="1" applyFill="1" applyBorder="1" applyAlignment="1">
      <alignment horizontal="right" vertical="center" wrapText="1"/>
    </xf>
    <xf numFmtId="8" fontId="6" fillId="3" borderId="2" xfId="0" applyNumberFormat="1" applyFont="1" applyFill="1" applyBorder="1" applyAlignment="1">
      <alignment horizontal="right" vertical="center" wrapText="1"/>
    </xf>
    <xf numFmtId="0" fontId="5" fillId="2" borderId="2" xfId="0" applyFont="1" applyFill="1" applyBorder="1" applyAlignment="1">
      <alignment horizontal="center"/>
    </xf>
    <xf numFmtId="0" fontId="16" fillId="7" borderId="1" xfId="0" applyFont="1" applyFill="1" applyBorder="1" applyAlignment="1">
      <alignment vertical="center" wrapText="1"/>
    </xf>
    <xf numFmtId="0" fontId="16" fillId="7" borderId="4" xfId="0" applyFont="1" applyFill="1" applyBorder="1" applyAlignment="1">
      <alignment vertical="center" wrapText="1"/>
    </xf>
    <xf numFmtId="0" fontId="16" fillId="7" borderId="2" xfId="0" applyFont="1" applyFill="1" applyBorder="1" applyAlignment="1">
      <alignment vertical="center" wrapText="1"/>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lignment horizontal="right" wrapText="1"/>
    </xf>
    <xf numFmtId="8" fontId="5" fillId="3" borderId="2" xfId="0" applyNumberFormat="1" applyFont="1" applyFill="1" applyBorder="1" applyAlignment="1">
      <alignment horizontal="right" wrapText="1"/>
    </xf>
    <xf numFmtId="0" fontId="10" fillId="3" borderId="1" xfId="0" applyFont="1" applyFill="1" applyBorder="1" applyAlignment="1">
      <alignment horizontal="right"/>
    </xf>
    <xf numFmtId="0" fontId="10" fillId="3" borderId="4" xfId="0" applyFont="1" applyFill="1" applyBorder="1" applyAlignment="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10" fillId="3" borderId="3" xfId="0" applyFont="1" applyFill="1" applyBorder="1" applyAlignment="1">
      <alignment horizontal="right"/>
    </xf>
    <xf numFmtId="164" fontId="24" fillId="10" borderId="3" xfId="0" applyNumberFormat="1" applyFont="1" applyFill="1" applyBorder="1" applyAlignment="1" applyProtection="1">
      <protection locked="0"/>
    </xf>
    <xf numFmtId="8" fontId="9" fillId="3" borderId="1" xfId="0" applyNumberFormat="1" applyFont="1" applyFill="1" applyBorder="1" applyAlignment="1">
      <alignment horizontal="center" wrapText="1"/>
    </xf>
    <xf numFmtId="8" fontId="9" fillId="3" borderId="4" xfId="0" applyNumberFormat="1" applyFont="1" applyFill="1" applyBorder="1" applyAlignment="1">
      <alignment horizontal="center" wrapText="1"/>
    </xf>
    <xf numFmtId="8" fontId="9" fillId="3" borderId="2" xfId="0" applyNumberFormat="1" applyFont="1" applyFill="1" applyBorder="1" applyAlignment="1">
      <alignment horizontal="center" wrapText="1"/>
    </xf>
    <xf numFmtId="0" fontId="6" fillId="2" borderId="4" xfId="0" applyFont="1" applyFill="1" applyBorder="1" applyAlignment="1">
      <alignment horizontal="center"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Gottlieb, Joyce (FHWA)" id="{BF58FB5B-AFBC-4A3F-9A17-317D6E9F1C1D}" userId="S::joyce.gottlieb@ad.dot.gov::e32c09d8-4272-4946-97fe-2088b9cfb23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1" dT="2023-03-29T16:56:34.63" personId="{BF58FB5B-AFBC-4A3F-9A17-317D6E9F1C1D}" id="{A074B05F-FE6E-4A43-879C-C31DC08864EB}">
    <text>Missing supporting documentation for the 35.02% rate.</text>
  </threadedComment>
  <threadedComment ref="A120" dT="2023-03-29T17:00:46.26" personId="{BF58FB5B-AFBC-4A3F-9A17-317D6E9F1C1D}" id="{DD5A480A-71B6-434E-AFD1-DAD5FE49E159}">
    <text>Meals are only for student  participants, as staff is already being paid.</text>
  </threadedComment>
  <threadedComment ref="E144" dT="2023-03-29T17:07:32.42" personId="{BF58FB5B-AFBC-4A3F-9A17-317D6E9F1C1D}" id="{DF1DAECE-EA7A-484C-8859-DACD0C618554}">
    <text xml:space="preserve">NSTI funds must be equal or less than the Indirect cost.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130" zoomScaleNormal="130" workbookViewId="0">
      <selection activeCell="E19" sqref="E19:F19"/>
    </sheetView>
  </sheetViews>
  <sheetFormatPr defaultColWidth="8.85546875" defaultRowHeight="15.75" x14ac:dyDescent="0.25"/>
  <cols>
    <col min="1" max="1" width="5.42578125" style="12" customWidth="1"/>
    <col min="2" max="2" width="20" style="12" customWidth="1"/>
    <col min="3" max="3" width="6.85546875" style="12" customWidth="1"/>
    <col min="4" max="4" width="41" style="7" customWidth="1"/>
    <col min="5" max="5" width="6.28515625" style="7" customWidth="1"/>
    <col min="6" max="6" width="33.7109375" style="7" bestFit="1" customWidth="1"/>
    <col min="7" max="7" width="7.7109375" style="7" customWidth="1"/>
    <col min="8" max="8" width="6.28515625" style="13" customWidth="1"/>
    <col min="9" max="9" width="13.42578125" style="13" customWidth="1"/>
    <col min="10" max="10" width="14.7109375" style="13" customWidth="1"/>
    <col min="11" max="11" width="13.140625" style="13" bestFit="1" customWidth="1"/>
    <col min="12" max="12" width="6.140625" style="13" customWidth="1"/>
    <col min="13" max="13" width="6.28515625" style="14" customWidth="1"/>
    <col min="14" max="14" width="16.42578125" style="13" customWidth="1"/>
    <col min="15" max="27" width="8.85546875" style="7"/>
    <col min="28" max="28" width="20.140625" style="7" bestFit="1" customWidth="1"/>
    <col min="29" max="34" width="8.85546875" style="7"/>
    <col min="35" max="35" width="11.7109375" style="7" bestFit="1" customWidth="1"/>
    <col min="36" max="16384" width="8.85546875" style="7"/>
  </cols>
  <sheetData>
    <row r="1" spans="1:35" ht="21" x14ac:dyDescent="0.25">
      <c r="A1" s="160" t="s">
        <v>0</v>
      </c>
      <c r="B1" s="161"/>
      <c r="C1" s="161"/>
      <c r="D1" s="161"/>
      <c r="E1" s="161"/>
      <c r="F1" s="161"/>
      <c r="G1" s="161"/>
      <c r="H1" s="161"/>
      <c r="I1" s="161"/>
      <c r="J1" s="161"/>
      <c r="K1" s="161"/>
      <c r="L1" s="161"/>
      <c r="M1" s="161"/>
      <c r="N1" s="162"/>
    </row>
    <row r="2" spans="1:35" ht="21" x14ac:dyDescent="0.25">
      <c r="A2" s="178" t="s">
        <v>1</v>
      </c>
      <c r="B2" s="178"/>
      <c r="C2" s="178"/>
      <c r="D2" s="179"/>
      <c r="E2" s="179"/>
      <c r="F2" s="179"/>
      <c r="G2" s="179"/>
      <c r="H2" s="179"/>
      <c r="I2" s="179"/>
      <c r="J2" s="179"/>
      <c r="K2" s="179"/>
      <c r="L2" s="179"/>
      <c r="M2" s="179"/>
      <c r="N2" s="179"/>
    </row>
    <row r="3" spans="1:35" ht="21" x14ac:dyDescent="0.35">
      <c r="A3" s="180" t="s">
        <v>2</v>
      </c>
      <c r="B3" s="180"/>
      <c r="C3" s="180"/>
      <c r="D3" s="180"/>
      <c r="E3" s="180"/>
      <c r="F3" s="180"/>
      <c r="G3" s="180"/>
      <c r="H3" s="180"/>
      <c r="I3" s="180"/>
      <c r="J3" s="180"/>
      <c r="K3" s="180"/>
      <c r="L3" s="180"/>
      <c r="M3" s="180"/>
      <c r="N3" s="181"/>
    </row>
    <row r="4" spans="1:35" s="8" customFormat="1" ht="18.75" customHeight="1" x14ac:dyDescent="0.3">
      <c r="A4" s="174" t="s">
        <v>3</v>
      </c>
      <c r="B4" s="175"/>
      <c r="C4" s="100" t="s">
        <v>214</v>
      </c>
      <c r="D4" s="99" t="s">
        <v>4</v>
      </c>
      <c r="E4" s="188" t="s">
        <v>215</v>
      </c>
      <c r="F4" s="189"/>
      <c r="G4" s="192" t="s">
        <v>5</v>
      </c>
      <c r="H4" s="193"/>
      <c r="I4" s="193"/>
      <c r="J4" s="193"/>
      <c r="K4" s="188" t="s">
        <v>6</v>
      </c>
      <c r="L4" s="188"/>
      <c r="M4" s="188"/>
      <c r="N4" s="189"/>
      <c r="AI4" s="7"/>
    </row>
    <row r="5" spans="1:35" s="8" customFormat="1" ht="18.75" customHeight="1" thickBot="1" x14ac:dyDescent="0.35">
      <c r="A5" s="176" t="s">
        <v>7</v>
      </c>
      <c r="B5" s="177"/>
      <c r="C5" s="190" t="s">
        <v>216</v>
      </c>
      <c r="D5" s="190"/>
      <c r="E5" s="190"/>
      <c r="F5" s="190"/>
      <c r="G5" s="190"/>
      <c r="H5" s="190"/>
      <c r="I5" s="190"/>
      <c r="J5" s="190"/>
      <c r="K5" s="190"/>
      <c r="L5" s="190"/>
      <c r="M5" s="190"/>
      <c r="N5" s="191"/>
      <c r="AI5" s="7"/>
    </row>
    <row r="6" spans="1:35" ht="65.25" customHeight="1" thickBot="1" x14ac:dyDescent="0.3">
      <c r="A6" s="171" t="s">
        <v>8</v>
      </c>
      <c r="B6" s="172"/>
      <c r="C6" s="172"/>
      <c r="D6" s="172"/>
      <c r="E6" s="172"/>
      <c r="F6" s="172"/>
      <c r="G6" s="172"/>
      <c r="H6" s="172"/>
      <c r="I6" s="172"/>
      <c r="J6" s="172"/>
      <c r="K6" s="172"/>
      <c r="L6" s="172"/>
      <c r="M6" s="172"/>
      <c r="N6" s="173"/>
    </row>
    <row r="7" spans="1:35" ht="26.25" customHeight="1" thickBot="1" x14ac:dyDescent="0.3">
      <c r="A7" s="182" t="s">
        <v>9</v>
      </c>
      <c r="B7" s="183"/>
      <c r="C7" s="98"/>
      <c r="D7" s="91" t="s">
        <v>10</v>
      </c>
      <c r="E7" s="92" t="s">
        <v>11</v>
      </c>
      <c r="F7" s="93"/>
      <c r="G7" s="94" t="s">
        <v>12</v>
      </c>
      <c r="H7" s="92"/>
      <c r="I7" s="95"/>
      <c r="J7" s="95"/>
      <c r="K7" s="94"/>
      <c r="L7" s="96" t="s">
        <v>13</v>
      </c>
      <c r="M7" s="92"/>
      <c r="N7" s="97"/>
    </row>
    <row r="8" spans="1:35" x14ac:dyDescent="0.25">
      <c r="A8" s="163" t="s">
        <v>14</v>
      </c>
      <c r="B8" s="164"/>
      <c r="C8" s="164"/>
      <c r="D8" s="164"/>
      <c r="E8" s="165"/>
      <c r="F8" s="164"/>
      <c r="G8" s="165"/>
      <c r="H8" s="165"/>
      <c r="I8" s="164"/>
      <c r="J8" s="164"/>
      <c r="K8" s="164"/>
      <c r="L8" s="165"/>
      <c r="M8" s="165"/>
      <c r="N8" s="166"/>
    </row>
    <row r="9" spans="1:35" ht="16.5" thickBot="1" x14ac:dyDescent="0.3">
      <c r="A9" s="9"/>
      <c r="B9" s="169" t="s">
        <v>15</v>
      </c>
      <c r="C9" s="170"/>
      <c r="D9" s="10" t="s">
        <v>16</v>
      </c>
      <c r="E9" s="169" t="s">
        <v>17</v>
      </c>
      <c r="F9" s="170"/>
      <c r="G9" s="186" t="s">
        <v>18</v>
      </c>
      <c r="H9" s="187"/>
      <c r="I9" s="11" t="s">
        <v>19</v>
      </c>
      <c r="J9" s="11" t="s">
        <v>20</v>
      </c>
      <c r="K9" s="15" t="s">
        <v>21</v>
      </c>
      <c r="L9" s="194" t="s">
        <v>22</v>
      </c>
      <c r="M9" s="195"/>
      <c r="N9" s="11" t="s">
        <v>23</v>
      </c>
    </row>
    <row r="10" spans="1:35" ht="21" customHeight="1" x14ac:dyDescent="0.25">
      <c r="A10" s="141">
        <v>1</v>
      </c>
      <c r="B10" s="135" t="s">
        <v>24</v>
      </c>
      <c r="C10" s="136"/>
      <c r="D10" s="81" t="s">
        <v>25</v>
      </c>
      <c r="E10" s="167" t="s">
        <v>26</v>
      </c>
      <c r="F10" s="168"/>
      <c r="G10" s="184">
        <v>1500</v>
      </c>
      <c r="H10" s="185"/>
      <c r="I10" s="82">
        <v>60</v>
      </c>
      <c r="J10" s="83">
        <f>IF(G10=0, 0, G10/I10)</f>
        <v>25</v>
      </c>
      <c r="K10" s="126"/>
      <c r="L10" s="158">
        <v>60</v>
      </c>
      <c r="M10" s="159"/>
      <c r="N10" s="84">
        <f>IF(J10=0,K10*L10,L10*J10)</f>
        <v>1500</v>
      </c>
    </row>
    <row r="11" spans="1:35" x14ac:dyDescent="0.25">
      <c r="A11" s="142"/>
      <c r="B11" s="137" t="s">
        <v>27</v>
      </c>
      <c r="C11" s="138"/>
      <c r="D11" s="122"/>
      <c r="E11" s="138"/>
      <c r="F11" s="148"/>
      <c r="G11" s="153" t="s">
        <v>28</v>
      </c>
      <c r="H11" s="154"/>
      <c r="I11" s="154"/>
      <c r="J11" s="155"/>
      <c r="K11" s="59" t="s">
        <v>29</v>
      </c>
      <c r="L11" s="109"/>
      <c r="M11" s="110" t="s">
        <v>30</v>
      </c>
      <c r="N11" s="58" t="s">
        <v>31</v>
      </c>
    </row>
    <row r="12" spans="1:35" ht="80.25" customHeight="1" thickBot="1" x14ac:dyDescent="0.3">
      <c r="A12" s="143"/>
      <c r="B12" s="144" t="s">
        <v>32</v>
      </c>
      <c r="C12" s="145"/>
      <c r="D12" s="146"/>
      <c r="E12" s="146"/>
      <c r="F12" s="146"/>
      <c r="G12" s="146"/>
      <c r="H12" s="146"/>
      <c r="I12" s="146"/>
      <c r="J12" s="146"/>
      <c r="K12" s="146"/>
      <c r="L12" s="146"/>
      <c r="M12" s="146"/>
      <c r="N12" s="147"/>
    </row>
    <row r="13" spans="1:35" ht="21" customHeight="1" x14ac:dyDescent="0.25">
      <c r="A13" s="141">
        <v>2</v>
      </c>
      <c r="B13" s="135" t="s">
        <v>24</v>
      </c>
      <c r="C13" s="136"/>
      <c r="D13" s="81" t="s">
        <v>33</v>
      </c>
      <c r="E13" s="149" t="s">
        <v>217</v>
      </c>
      <c r="F13" s="150"/>
      <c r="G13" s="156"/>
      <c r="H13" s="157"/>
      <c r="I13" s="73"/>
      <c r="J13" s="16">
        <f>IF(G13=0, 0, G13/I13)</f>
        <v>0</v>
      </c>
      <c r="K13" s="124">
        <v>15</v>
      </c>
      <c r="L13" s="151">
        <v>160</v>
      </c>
      <c r="M13" s="152"/>
      <c r="N13" s="17">
        <f>IF(J13=0,K13*L13,L13*J13)</f>
        <v>2400</v>
      </c>
    </row>
    <row r="14" spans="1:35" x14ac:dyDescent="0.25">
      <c r="A14" s="142"/>
      <c r="B14" s="137" t="s">
        <v>27</v>
      </c>
      <c r="C14" s="138"/>
      <c r="D14" s="122"/>
      <c r="E14" s="138"/>
      <c r="F14" s="148"/>
      <c r="G14" s="153" t="s">
        <v>28</v>
      </c>
      <c r="H14" s="154"/>
      <c r="I14" s="154"/>
      <c r="J14" s="155"/>
      <c r="K14" s="59" t="s">
        <v>29</v>
      </c>
      <c r="L14" s="109"/>
      <c r="M14" s="110" t="s">
        <v>30</v>
      </c>
      <c r="N14" s="58" t="s">
        <v>31</v>
      </c>
    </row>
    <row r="15" spans="1:35" ht="80.25" customHeight="1" thickBot="1" x14ac:dyDescent="0.3">
      <c r="A15" s="143"/>
      <c r="B15" s="144" t="s">
        <v>34</v>
      </c>
      <c r="C15" s="145"/>
      <c r="D15" s="146"/>
      <c r="E15" s="146"/>
      <c r="F15" s="146"/>
      <c r="G15" s="146"/>
      <c r="H15" s="146"/>
      <c r="I15" s="146"/>
      <c r="J15" s="146"/>
      <c r="K15" s="146"/>
      <c r="L15" s="146"/>
      <c r="M15" s="146"/>
      <c r="N15" s="147"/>
    </row>
    <row r="16" spans="1:35" ht="21" customHeight="1" x14ac:dyDescent="0.25">
      <c r="A16" s="141">
        <v>3</v>
      </c>
      <c r="B16" s="135" t="s">
        <v>24</v>
      </c>
      <c r="C16" s="136"/>
      <c r="D16" s="81" t="s">
        <v>35</v>
      </c>
      <c r="E16" s="149" t="s">
        <v>218</v>
      </c>
      <c r="F16" s="150"/>
      <c r="G16" s="156"/>
      <c r="H16" s="157"/>
      <c r="I16" s="73"/>
      <c r="J16" s="16">
        <f>IF(G16=0, 0, G16/I16)</f>
        <v>0</v>
      </c>
      <c r="K16" s="124">
        <v>18</v>
      </c>
      <c r="L16" s="151">
        <v>40</v>
      </c>
      <c r="M16" s="152"/>
      <c r="N16" s="17">
        <f>IF(J16=0,K16*L16,L16*J16)</f>
        <v>720</v>
      </c>
    </row>
    <row r="17" spans="1:14" x14ac:dyDescent="0.25">
      <c r="A17" s="142"/>
      <c r="B17" s="137" t="s">
        <v>27</v>
      </c>
      <c r="C17" s="138"/>
      <c r="D17" s="122"/>
      <c r="E17" s="138"/>
      <c r="F17" s="148"/>
      <c r="G17" s="153" t="s">
        <v>28</v>
      </c>
      <c r="H17" s="154"/>
      <c r="I17" s="154"/>
      <c r="J17" s="155"/>
      <c r="K17" s="59" t="s">
        <v>29</v>
      </c>
      <c r="L17" s="109"/>
      <c r="M17" s="110" t="s">
        <v>30</v>
      </c>
      <c r="N17" s="58" t="s">
        <v>31</v>
      </c>
    </row>
    <row r="18" spans="1:14" ht="80.25" customHeight="1" thickBot="1" x14ac:dyDescent="0.3">
      <c r="A18" s="143"/>
      <c r="B18" s="144" t="s">
        <v>36</v>
      </c>
      <c r="C18" s="145"/>
      <c r="D18" s="146"/>
      <c r="E18" s="146"/>
      <c r="F18" s="146"/>
      <c r="G18" s="146"/>
      <c r="H18" s="146"/>
      <c r="I18" s="146"/>
      <c r="J18" s="146"/>
      <c r="K18" s="146"/>
      <c r="L18" s="146"/>
      <c r="M18" s="146"/>
      <c r="N18" s="147"/>
    </row>
    <row r="19" spans="1:14" ht="21" customHeight="1" x14ac:dyDescent="0.25">
      <c r="A19" s="141">
        <v>4</v>
      </c>
      <c r="B19" s="139" t="s">
        <v>24</v>
      </c>
      <c r="C19" s="140"/>
      <c r="D19" s="115" t="s">
        <v>37</v>
      </c>
      <c r="E19" s="149" t="s">
        <v>219</v>
      </c>
      <c r="F19" s="150"/>
      <c r="G19" s="156"/>
      <c r="H19" s="157"/>
      <c r="I19" s="73"/>
      <c r="J19" s="16">
        <f>IF(G19=0, 0, G19/I19)</f>
        <v>0</v>
      </c>
      <c r="K19" s="124">
        <v>15</v>
      </c>
      <c r="L19" s="151">
        <v>120</v>
      </c>
      <c r="M19" s="152"/>
      <c r="N19" s="17">
        <f>IF(J19=0,K19*L19,L19*J19)</f>
        <v>1800</v>
      </c>
    </row>
    <row r="20" spans="1:14" x14ac:dyDescent="0.25">
      <c r="A20" s="142"/>
      <c r="B20" s="137" t="s">
        <v>27</v>
      </c>
      <c r="C20" s="138"/>
      <c r="D20" s="122"/>
      <c r="E20" s="138"/>
      <c r="F20" s="148"/>
      <c r="G20" s="153" t="s">
        <v>28</v>
      </c>
      <c r="H20" s="154"/>
      <c r="I20" s="154"/>
      <c r="J20" s="155"/>
      <c r="K20" s="59" t="s">
        <v>29</v>
      </c>
      <c r="L20" s="109"/>
      <c r="M20" s="110" t="s">
        <v>30</v>
      </c>
      <c r="N20" s="58" t="s">
        <v>31</v>
      </c>
    </row>
    <row r="21" spans="1:14" ht="80.25" customHeight="1" thickBot="1" x14ac:dyDescent="0.3">
      <c r="A21" s="143"/>
      <c r="B21" s="144" t="s">
        <v>38</v>
      </c>
      <c r="C21" s="145"/>
      <c r="D21" s="146"/>
      <c r="E21" s="146"/>
      <c r="F21" s="146"/>
      <c r="G21" s="146"/>
      <c r="H21" s="146"/>
      <c r="I21" s="146"/>
      <c r="J21" s="146"/>
      <c r="K21" s="146"/>
      <c r="L21" s="146"/>
      <c r="M21" s="146"/>
      <c r="N21" s="147"/>
    </row>
    <row r="22" spans="1:14" ht="21" customHeight="1" x14ac:dyDescent="0.25">
      <c r="A22" s="141">
        <v>5</v>
      </c>
      <c r="B22" s="139"/>
      <c r="C22" s="140"/>
      <c r="D22" s="72"/>
      <c r="E22" s="149"/>
      <c r="F22" s="150"/>
      <c r="G22" s="156"/>
      <c r="H22" s="157"/>
      <c r="I22" s="73"/>
      <c r="J22" s="16">
        <f>IF(G22=0, 0, G22/I22)</f>
        <v>0</v>
      </c>
      <c r="K22" s="124"/>
      <c r="L22" s="158"/>
      <c r="M22" s="159"/>
      <c r="N22" s="17">
        <f>IF(J22=0,K22*L22,L22*J22)</f>
        <v>0</v>
      </c>
    </row>
    <row r="23" spans="1:14" x14ac:dyDescent="0.25">
      <c r="A23" s="142"/>
      <c r="B23" s="137" t="s">
        <v>27</v>
      </c>
      <c r="C23" s="138"/>
      <c r="D23" s="122"/>
      <c r="E23" s="138"/>
      <c r="F23" s="148"/>
      <c r="G23" s="153" t="s">
        <v>28</v>
      </c>
      <c r="H23" s="154"/>
      <c r="I23" s="154"/>
      <c r="J23" s="155"/>
      <c r="K23" s="59" t="s">
        <v>29</v>
      </c>
      <c r="L23" s="109"/>
      <c r="M23" s="110" t="s">
        <v>30</v>
      </c>
      <c r="N23" s="58" t="s">
        <v>31</v>
      </c>
    </row>
    <row r="24" spans="1:14" ht="80.25" customHeight="1" thickBot="1" x14ac:dyDescent="0.3">
      <c r="A24" s="143"/>
      <c r="B24" s="144"/>
      <c r="C24" s="145"/>
      <c r="D24" s="146"/>
      <c r="E24" s="146"/>
      <c r="F24" s="146"/>
      <c r="G24" s="146"/>
      <c r="H24" s="146"/>
      <c r="I24" s="146"/>
      <c r="J24" s="146"/>
      <c r="K24" s="146"/>
      <c r="L24" s="146"/>
      <c r="M24" s="146"/>
      <c r="N24" s="147"/>
    </row>
    <row r="25" spans="1:14" ht="21" customHeight="1" x14ac:dyDescent="0.25">
      <c r="A25" s="141">
        <v>6</v>
      </c>
      <c r="B25" s="139"/>
      <c r="C25" s="140"/>
      <c r="D25" s="72"/>
      <c r="E25" s="149"/>
      <c r="F25" s="150"/>
      <c r="G25" s="156"/>
      <c r="H25" s="157"/>
      <c r="I25" s="73"/>
      <c r="J25" s="16">
        <f>IF(G25=0, 0, G25/I25)</f>
        <v>0</v>
      </c>
      <c r="K25" s="124"/>
      <c r="L25" s="151"/>
      <c r="M25" s="152"/>
      <c r="N25" s="17">
        <f>IF(J25=0,K25*L25,L25*J25)</f>
        <v>0</v>
      </c>
    </row>
    <row r="26" spans="1:14" x14ac:dyDescent="0.25">
      <c r="A26" s="142"/>
      <c r="B26" s="137" t="s">
        <v>27</v>
      </c>
      <c r="C26" s="138"/>
      <c r="D26" s="122"/>
      <c r="E26" s="138"/>
      <c r="F26" s="148"/>
      <c r="G26" s="153" t="s">
        <v>28</v>
      </c>
      <c r="H26" s="154"/>
      <c r="I26" s="154"/>
      <c r="J26" s="155"/>
      <c r="K26" s="59" t="s">
        <v>29</v>
      </c>
      <c r="L26" s="109"/>
      <c r="M26" s="110" t="s">
        <v>30</v>
      </c>
      <c r="N26" s="58" t="s">
        <v>31</v>
      </c>
    </row>
    <row r="27" spans="1:14" ht="80.25" customHeight="1" thickBot="1" x14ac:dyDescent="0.3">
      <c r="A27" s="143"/>
      <c r="B27" s="144" t="s">
        <v>39</v>
      </c>
      <c r="C27" s="145"/>
      <c r="D27" s="146"/>
      <c r="E27" s="146"/>
      <c r="F27" s="146"/>
      <c r="G27" s="146"/>
      <c r="H27" s="146"/>
      <c r="I27" s="146"/>
      <c r="J27" s="146"/>
      <c r="K27" s="146"/>
      <c r="L27" s="146"/>
      <c r="M27" s="146"/>
      <c r="N27" s="147"/>
    </row>
    <row r="28" spans="1:14" ht="21" customHeight="1" x14ac:dyDescent="0.25">
      <c r="A28" s="141">
        <v>7</v>
      </c>
      <c r="B28" s="139"/>
      <c r="C28" s="140"/>
      <c r="D28" s="72"/>
      <c r="E28" s="149"/>
      <c r="F28" s="150"/>
      <c r="G28" s="156"/>
      <c r="H28" s="157"/>
      <c r="I28" s="73"/>
      <c r="J28" s="16">
        <f>IF(G28=0, 0, G28/I28)</f>
        <v>0</v>
      </c>
      <c r="K28" s="124"/>
      <c r="L28" s="151"/>
      <c r="M28" s="152"/>
      <c r="N28" s="17">
        <f>IF(J28=0,K28*L28,L28*J28)</f>
        <v>0</v>
      </c>
    </row>
    <row r="29" spans="1:14" x14ac:dyDescent="0.25">
      <c r="A29" s="142"/>
      <c r="B29" s="137" t="s">
        <v>27</v>
      </c>
      <c r="C29" s="138"/>
      <c r="D29" s="122"/>
      <c r="E29" s="138"/>
      <c r="F29" s="148"/>
      <c r="G29" s="153" t="s">
        <v>28</v>
      </c>
      <c r="H29" s="154"/>
      <c r="I29" s="154"/>
      <c r="J29" s="155"/>
      <c r="K29" s="59" t="s">
        <v>29</v>
      </c>
      <c r="L29" s="109"/>
      <c r="M29" s="110" t="s">
        <v>30</v>
      </c>
      <c r="N29" s="58" t="s">
        <v>31</v>
      </c>
    </row>
    <row r="30" spans="1:14" ht="80.25" customHeight="1" thickBot="1" x14ac:dyDescent="0.3">
      <c r="A30" s="143"/>
      <c r="B30" s="144"/>
      <c r="C30" s="145"/>
      <c r="D30" s="146"/>
      <c r="E30" s="146"/>
      <c r="F30" s="146"/>
      <c r="G30" s="146"/>
      <c r="H30" s="146"/>
      <c r="I30" s="146"/>
      <c r="J30" s="146"/>
      <c r="K30" s="146"/>
      <c r="L30" s="146"/>
      <c r="M30" s="146"/>
      <c r="N30" s="147"/>
    </row>
    <row r="31" spans="1:14" ht="21" customHeight="1" x14ac:dyDescent="0.25">
      <c r="A31" s="141">
        <v>8</v>
      </c>
      <c r="B31" s="139"/>
      <c r="C31" s="140"/>
      <c r="D31" s="72"/>
      <c r="E31" s="149"/>
      <c r="F31" s="150"/>
      <c r="G31" s="156"/>
      <c r="H31" s="157"/>
      <c r="I31" s="73"/>
      <c r="J31" s="16">
        <f>IF(G31=0, 0, G31/I31)</f>
        <v>0</v>
      </c>
      <c r="K31" s="124"/>
      <c r="L31" s="151"/>
      <c r="M31" s="152"/>
      <c r="N31" s="17">
        <f>IF(J31=0,K31*L31,L31*J31)</f>
        <v>0</v>
      </c>
    </row>
    <row r="32" spans="1:14" x14ac:dyDescent="0.25">
      <c r="A32" s="142"/>
      <c r="B32" s="137" t="s">
        <v>27</v>
      </c>
      <c r="C32" s="138"/>
      <c r="D32" s="122"/>
      <c r="E32" s="138"/>
      <c r="F32" s="148"/>
      <c r="G32" s="153" t="s">
        <v>28</v>
      </c>
      <c r="H32" s="154"/>
      <c r="I32" s="154"/>
      <c r="J32" s="155"/>
      <c r="K32" s="59" t="s">
        <v>29</v>
      </c>
      <c r="L32" s="109"/>
      <c r="M32" s="110" t="s">
        <v>30</v>
      </c>
      <c r="N32" s="58" t="s">
        <v>31</v>
      </c>
    </row>
    <row r="33" spans="1:14" ht="80.25" customHeight="1" thickBot="1" x14ac:dyDescent="0.3">
      <c r="A33" s="143"/>
      <c r="B33" s="144"/>
      <c r="C33" s="145"/>
      <c r="D33" s="146"/>
      <c r="E33" s="146"/>
      <c r="F33" s="146"/>
      <c r="G33" s="146"/>
      <c r="H33" s="146"/>
      <c r="I33" s="146"/>
      <c r="J33" s="146"/>
      <c r="K33" s="146"/>
      <c r="L33" s="146"/>
      <c r="M33" s="146"/>
      <c r="N33" s="147"/>
    </row>
    <row r="34" spans="1:14" ht="21" customHeight="1" x14ac:dyDescent="0.25">
      <c r="A34" s="141">
        <v>9</v>
      </c>
      <c r="B34" s="139"/>
      <c r="C34" s="140"/>
      <c r="D34" s="72"/>
      <c r="E34" s="149"/>
      <c r="F34" s="150"/>
      <c r="G34" s="156"/>
      <c r="H34" s="157"/>
      <c r="I34" s="73"/>
      <c r="J34" s="16">
        <f>IF(G34=0, 0, G34/I34)</f>
        <v>0</v>
      </c>
      <c r="K34" s="124"/>
      <c r="L34" s="151"/>
      <c r="M34" s="152"/>
      <c r="N34" s="17">
        <f>IF(J34=0,K34*L34,L34*J34)</f>
        <v>0</v>
      </c>
    </row>
    <row r="35" spans="1:14" x14ac:dyDescent="0.25">
      <c r="A35" s="142"/>
      <c r="B35" s="137" t="s">
        <v>27</v>
      </c>
      <c r="C35" s="138"/>
      <c r="D35" s="122"/>
      <c r="E35" s="138"/>
      <c r="F35" s="148"/>
      <c r="G35" s="153" t="s">
        <v>28</v>
      </c>
      <c r="H35" s="154"/>
      <c r="I35" s="154"/>
      <c r="J35" s="155"/>
      <c r="K35" s="59" t="s">
        <v>29</v>
      </c>
      <c r="L35" s="109"/>
      <c r="M35" s="110" t="s">
        <v>30</v>
      </c>
      <c r="N35" s="58" t="s">
        <v>31</v>
      </c>
    </row>
    <row r="36" spans="1:14" ht="80.25" customHeight="1" thickBot="1" x14ac:dyDescent="0.3">
      <c r="A36" s="143"/>
      <c r="B36" s="144"/>
      <c r="C36" s="145"/>
      <c r="D36" s="146"/>
      <c r="E36" s="146"/>
      <c r="F36" s="146"/>
      <c r="G36" s="146"/>
      <c r="H36" s="146"/>
      <c r="I36" s="146"/>
      <c r="J36" s="146"/>
      <c r="K36" s="146"/>
      <c r="L36" s="146"/>
      <c r="M36" s="146"/>
      <c r="N36" s="147"/>
    </row>
    <row r="37" spans="1:14" ht="21" customHeight="1" x14ac:dyDescent="0.25">
      <c r="A37" s="141">
        <v>10</v>
      </c>
      <c r="B37" s="139"/>
      <c r="C37" s="140"/>
      <c r="D37" s="72"/>
      <c r="E37" s="149"/>
      <c r="F37" s="150"/>
      <c r="G37" s="156"/>
      <c r="H37" s="157"/>
      <c r="I37" s="73"/>
      <c r="J37" s="16">
        <f>IF(G37=0, 0, G37/I37)</f>
        <v>0</v>
      </c>
      <c r="K37" s="124"/>
      <c r="L37" s="151"/>
      <c r="M37" s="152"/>
      <c r="N37" s="17">
        <f>IF(J37=0,K37*L37,L37*J37)</f>
        <v>0</v>
      </c>
    </row>
    <row r="38" spans="1:14" x14ac:dyDescent="0.25">
      <c r="A38" s="142"/>
      <c r="B38" s="137" t="s">
        <v>27</v>
      </c>
      <c r="C38" s="138"/>
      <c r="D38" s="122"/>
      <c r="E38" s="138"/>
      <c r="F38" s="148"/>
      <c r="G38" s="153" t="s">
        <v>28</v>
      </c>
      <c r="H38" s="154"/>
      <c r="I38" s="154"/>
      <c r="J38" s="155"/>
      <c r="K38" s="59" t="s">
        <v>29</v>
      </c>
      <c r="L38" s="109"/>
      <c r="M38" s="110" t="s">
        <v>30</v>
      </c>
      <c r="N38" s="58" t="s">
        <v>31</v>
      </c>
    </row>
    <row r="39" spans="1:14" ht="80.25" customHeight="1" thickBot="1" x14ac:dyDescent="0.3">
      <c r="A39" s="143"/>
      <c r="B39" s="144"/>
      <c r="C39" s="145"/>
      <c r="D39" s="146"/>
      <c r="E39" s="146"/>
      <c r="F39" s="146"/>
      <c r="G39" s="146"/>
      <c r="H39" s="146"/>
      <c r="I39" s="146"/>
      <c r="J39" s="146"/>
      <c r="K39" s="146"/>
      <c r="L39" s="146"/>
      <c r="M39" s="146"/>
      <c r="N39" s="147"/>
    </row>
  </sheetData>
  <sheetProtection algorithmName="SHA-512" hashValue="qj96EehIZQ7FHsD/JMfL8kgo20cWrDnw4CctaSBCVEQl8Z2GSu/DszVGcmpBpBJVBJgzJQ5m0D2Q04FYqfLPjA==" saltValue="SBNXEE6GcmomukK8sJx6cA==" spinCount="100000" sheet="1" formatColumns="0" formatRows="0" selectLockedCells="1"/>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200" zoomScaleNormal="200" workbookViewId="0">
      <selection activeCell="B26" sqref="B26"/>
    </sheetView>
  </sheetViews>
  <sheetFormatPr defaultColWidth="9.140625" defaultRowHeight="15" x14ac:dyDescent="0.25"/>
  <cols>
    <col min="1" max="1" width="30.28515625" bestFit="1" customWidth="1"/>
    <col min="2" max="2" width="73.28515625" customWidth="1"/>
  </cols>
  <sheetData>
    <row r="1" spans="1:2" ht="21" x14ac:dyDescent="0.25">
      <c r="A1" s="197" t="str">
        <f>'Table A-Staffing'!A2</f>
        <v>FY2023 National Summer Transportation Institute (NSTI) Program</v>
      </c>
      <c r="B1" s="197"/>
    </row>
    <row r="2" spans="1:2" ht="21" x14ac:dyDescent="0.25">
      <c r="A2" s="198" t="s">
        <v>40</v>
      </c>
      <c r="B2" s="198"/>
    </row>
    <row r="3" spans="1:2" ht="18.75" x14ac:dyDescent="0.25">
      <c r="A3" s="127" t="s">
        <v>41</v>
      </c>
      <c r="B3" s="128" t="str">
        <f>IF('Table A-Staffing'!E4="","",'Table A-Staffing'!E4)</f>
        <v>Alabama</v>
      </c>
    </row>
    <row r="4" spans="1:2" ht="18.75" x14ac:dyDescent="0.25">
      <c r="A4" s="127" t="s">
        <v>7</v>
      </c>
      <c r="B4" s="128" t="str">
        <f>IF('Table A-Staffing'!C5="","",'Table A-Staffing'!C5)</f>
        <v>State University</v>
      </c>
    </row>
    <row r="5" spans="1:2" ht="41.25" customHeight="1" x14ac:dyDescent="0.25">
      <c r="A5" s="196" t="s">
        <v>42</v>
      </c>
      <c r="B5" s="196"/>
    </row>
    <row r="6" spans="1:2" ht="15.75" x14ac:dyDescent="0.25">
      <c r="A6" s="63" t="s">
        <v>43</v>
      </c>
      <c r="B6" s="74" t="s">
        <v>220</v>
      </c>
    </row>
    <row r="7" spans="1:2" ht="15.75" x14ac:dyDescent="0.25">
      <c r="A7" s="63" t="s">
        <v>44</v>
      </c>
      <c r="B7" s="74" t="s">
        <v>221</v>
      </c>
    </row>
    <row r="8" spans="1:2" ht="15.75" x14ac:dyDescent="0.25">
      <c r="A8" s="63" t="s">
        <v>45</v>
      </c>
      <c r="B8" s="74" t="s">
        <v>222</v>
      </c>
    </row>
    <row r="9" spans="1:2" ht="4.5" customHeight="1" x14ac:dyDescent="0.25">
      <c r="A9" s="60"/>
      <c r="B9" s="61"/>
    </row>
    <row r="10" spans="1:2" ht="15.75" x14ac:dyDescent="0.25">
      <c r="A10" s="63" t="s">
        <v>43</v>
      </c>
      <c r="B10" s="74" t="s">
        <v>15</v>
      </c>
    </row>
    <row r="11" spans="1:2" ht="15.75" x14ac:dyDescent="0.25">
      <c r="A11" s="63" t="s">
        <v>44</v>
      </c>
      <c r="B11" s="74" t="s">
        <v>46</v>
      </c>
    </row>
    <row r="12" spans="1:2" ht="15.75" x14ac:dyDescent="0.25">
      <c r="A12" s="63" t="s">
        <v>45</v>
      </c>
      <c r="B12" s="74" t="s">
        <v>223</v>
      </c>
    </row>
    <row r="13" spans="1:2" ht="4.5" customHeight="1" x14ac:dyDescent="0.25">
      <c r="A13" s="62"/>
      <c r="B13" s="61"/>
    </row>
    <row r="14" spans="1:2" ht="15.75" x14ac:dyDescent="0.25">
      <c r="A14" s="63" t="s">
        <v>43</v>
      </c>
      <c r="B14" s="74" t="s">
        <v>224</v>
      </c>
    </row>
    <row r="15" spans="1:2" ht="15.75" x14ac:dyDescent="0.25">
      <c r="A15" s="63" t="s">
        <v>44</v>
      </c>
      <c r="B15" s="74" t="s">
        <v>47</v>
      </c>
    </row>
    <row r="16" spans="1:2" ht="15.75" x14ac:dyDescent="0.25">
      <c r="A16" s="63" t="s">
        <v>45</v>
      </c>
      <c r="B16" s="74" t="s">
        <v>225</v>
      </c>
    </row>
    <row r="17" spans="1:2" ht="4.5" customHeight="1" x14ac:dyDescent="0.25">
      <c r="A17" s="60"/>
      <c r="B17" s="61"/>
    </row>
    <row r="18" spans="1:2" ht="15.75" x14ac:dyDescent="0.25">
      <c r="A18" s="63" t="s">
        <v>43</v>
      </c>
      <c r="B18" s="74" t="s">
        <v>15</v>
      </c>
    </row>
    <row r="19" spans="1:2" ht="31.5" x14ac:dyDescent="0.25">
      <c r="A19" s="63" t="s">
        <v>44</v>
      </c>
      <c r="B19" s="74" t="s">
        <v>226</v>
      </c>
    </row>
    <row r="20" spans="1:2" ht="15.75" x14ac:dyDescent="0.25">
      <c r="A20" s="63" t="s">
        <v>45</v>
      </c>
      <c r="B20" s="74" t="s">
        <v>225</v>
      </c>
    </row>
    <row r="21" spans="1:2" ht="4.5" customHeight="1" x14ac:dyDescent="0.25">
      <c r="A21" s="60"/>
      <c r="B21" s="61"/>
    </row>
    <row r="22" spans="1:2" ht="15.75" x14ac:dyDescent="0.25">
      <c r="A22" s="63" t="s">
        <v>43</v>
      </c>
      <c r="B22" s="74" t="s">
        <v>227</v>
      </c>
    </row>
    <row r="23" spans="1:2" ht="15.75" x14ac:dyDescent="0.25">
      <c r="A23" s="63" t="s">
        <v>44</v>
      </c>
      <c r="B23" s="74" t="s">
        <v>228</v>
      </c>
    </row>
    <row r="24" spans="1:2" ht="15.75" x14ac:dyDescent="0.25">
      <c r="A24" s="63" t="s">
        <v>45</v>
      </c>
      <c r="B24" s="74" t="s">
        <v>229</v>
      </c>
    </row>
    <row r="25" spans="1:2" ht="4.5" customHeight="1" x14ac:dyDescent="0.25">
      <c r="A25" s="60"/>
      <c r="B25" s="61"/>
    </row>
    <row r="26" spans="1:2" ht="15.75" x14ac:dyDescent="0.25">
      <c r="A26" s="63" t="s">
        <v>43</v>
      </c>
      <c r="B26" s="74"/>
    </row>
    <row r="27" spans="1:2" ht="15.75" x14ac:dyDescent="0.25">
      <c r="A27" s="63" t="s">
        <v>44</v>
      </c>
      <c r="B27" s="74"/>
    </row>
    <row r="28" spans="1:2" ht="15.75" x14ac:dyDescent="0.25">
      <c r="A28" s="63" t="s">
        <v>45</v>
      </c>
      <c r="B28" s="74"/>
    </row>
    <row r="29" spans="1:2" ht="4.5" customHeight="1" x14ac:dyDescent="0.25">
      <c r="A29" s="60"/>
      <c r="B29" s="61"/>
    </row>
    <row r="30" spans="1:2" ht="15.75" x14ac:dyDescent="0.25">
      <c r="A30" s="63" t="s">
        <v>43</v>
      </c>
      <c r="B30" s="74"/>
    </row>
    <row r="31" spans="1:2" ht="15.75" x14ac:dyDescent="0.25">
      <c r="A31" s="63" t="s">
        <v>44</v>
      </c>
      <c r="B31" s="74"/>
    </row>
    <row r="32" spans="1:2" ht="15.75" x14ac:dyDescent="0.25">
      <c r="A32" s="63" t="s">
        <v>45</v>
      </c>
      <c r="B32" s="74"/>
    </row>
    <row r="33" spans="1:2" ht="4.5" customHeight="1" x14ac:dyDescent="0.25">
      <c r="A33" s="60"/>
      <c r="B33" s="61"/>
    </row>
    <row r="34" spans="1:2" ht="15.75" x14ac:dyDescent="0.25">
      <c r="A34" s="63" t="s">
        <v>43</v>
      </c>
      <c r="B34" s="74"/>
    </row>
    <row r="35" spans="1:2" ht="15.75" x14ac:dyDescent="0.25">
      <c r="A35" s="63" t="s">
        <v>44</v>
      </c>
      <c r="B35" s="74"/>
    </row>
    <row r="36" spans="1:2" ht="15.75" x14ac:dyDescent="0.25">
      <c r="A36" s="63" t="s">
        <v>45</v>
      </c>
      <c r="B36" s="74"/>
    </row>
    <row r="37" spans="1:2" ht="4.5" customHeight="1" x14ac:dyDescent="0.25">
      <c r="A37" s="60"/>
      <c r="B37" s="61"/>
    </row>
    <row r="38" spans="1:2" ht="15.75" x14ac:dyDescent="0.25">
      <c r="A38" s="63" t="s">
        <v>43</v>
      </c>
      <c r="B38" s="74"/>
    </row>
    <row r="39" spans="1:2" ht="15.75" x14ac:dyDescent="0.25">
      <c r="A39" s="63" t="s">
        <v>44</v>
      </c>
      <c r="B39" s="74"/>
    </row>
    <row r="40" spans="1:2" ht="15.75" x14ac:dyDescent="0.25">
      <c r="A40" s="63" t="s">
        <v>45</v>
      </c>
      <c r="B40" s="74"/>
    </row>
    <row r="41" spans="1:2" ht="4.5" customHeight="1" x14ac:dyDescent="0.25">
      <c r="A41" s="60"/>
      <c r="B41" s="61"/>
    </row>
    <row r="42" spans="1:2" ht="15.75" x14ac:dyDescent="0.25">
      <c r="A42" s="63" t="s">
        <v>43</v>
      </c>
      <c r="B42" s="74"/>
    </row>
    <row r="43" spans="1:2" ht="15.75" x14ac:dyDescent="0.25">
      <c r="A43" s="63" t="s">
        <v>44</v>
      </c>
      <c r="B43" s="74"/>
    </row>
    <row r="44" spans="1:2" ht="15.75" x14ac:dyDescent="0.25">
      <c r="A44" s="63" t="s">
        <v>45</v>
      </c>
      <c r="B44" s="74"/>
    </row>
    <row r="45" spans="1:2" ht="4.5" customHeight="1" x14ac:dyDescent="0.25">
      <c r="A45" s="60"/>
      <c r="B45" s="62"/>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topLeftCell="B1" zoomScale="200" zoomScaleNormal="200" workbookViewId="0">
      <selection activeCell="B17" sqref="B17:F17"/>
    </sheetView>
  </sheetViews>
  <sheetFormatPr defaultColWidth="9.140625" defaultRowHeight="15" x14ac:dyDescent="0.25"/>
  <cols>
    <col min="1" max="1" width="5.28515625" customWidth="1"/>
    <col min="2" max="2" width="25.42578125" bestFit="1" customWidth="1"/>
    <col min="3" max="3" width="28.42578125" customWidth="1"/>
    <col min="4" max="4" width="34.7109375" customWidth="1"/>
    <col min="5" max="5" width="19.42578125" customWidth="1"/>
    <col min="6" max="6" width="16.42578125" customWidth="1"/>
  </cols>
  <sheetData>
    <row r="1" spans="1:6" ht="21" customHeight="1" x14ac:dyDescent="0.25">
      <c r="A1" s="209" t="str">
        <f>'Table A-Staffing'!A2</f>
        <v>FY2023 National Summer Transportation Institute (NSTI) Program</v>
      </c>
      <c r="B1" s="210"/>
      <c r="C1" s="210"/>
      <c r="D1" s="210"/>
      <c r="E1" s="210"/>
      <c r="F1" s="211"/>
    </row>
    <row r="2" spans="1:6" ht="21" customHeight="1" x14ac:dyDescent="0.25">
      <c r="A2" s="212" t="s">
        <v>48</v>
      </c>
      <c r="B2" s="198"/>
      <c r="C2" s="198"/>
      <c r="D2" s="198"/>
      <c r="E2" s="198"/>
      <c r="F2" s="213"/>
    </row>
    <row r="3" spans="1:6" ht="18.75" x14ac:dyDescent="0.25">
      <c r="A3" s="208" t="s">
        <v>41</v>
      </c>
      <c r="B3" s="208"/>
      <c r="C3" s="215" t="str">
        <f>IF('Table A-Staffing'!E4="","",'Table A-Staffing'!E4)</f>
        <v>Alabama</v>
      </c>
      <c r="D3" s="215"/>
      <c r="E3" s="215"/>
      <c r="F3" s="215"/>
    </row>
    <row r="4" spans="1:6" ht="18.75" x14ac:dyDescent="0.25">
      <c r="A4" s="208" t="s">
        <v>7</v>
      </c>
      <c r="B4" s="208"/>
      <c r="C4" s="214" t="str">
        <f>IF('Table A-Staffing'!C5="","",'Table A-Staffing'!C5)</f>
        <v>State University</v>
      </c>
      <c r="D4" s="214"/>
      <c r="E4" s="214"/>
      <c r="F4" s="214"/>
    </row>
    <row r="5" spans="1:6" ht="96.75" customHeight="1" thickBot="1" x14ac:dyDescent="0.3">
      <c r="A5" s="216" t="s">
        <v>49</v>
      </c>
      <c r="B5" s="216"/>
      <c r="C5" s="216"/>
      <c r="D5" s="216"/>
      <c r="E5" s="216"/>
      <c r="F5" s="216"/>
    </row>
    <row r="6" spans="1:6" ht="32.25" customHeight="1" x14ac:dyDescent="0.25">
      <c r="A6" s="199">
        <v>1</v>
      </c>
      <c r="B6" s="64" t="s">
        <v>50</v>
      </c>
      <c r="C6" s="64" t="s">
        <v>51</v>
      </c>
      <c r="D6" s="65" t="s">
        <v>52</v>
      </c>
      <c r="E6" s="66" t="s">
        <v>53</v>
      </c>
      <c r="F6" s="66" t="s">
        <v>54</v>
      </c>
    </row>
    <row r="7" spans="1:6" ht="30" x14ac:dyDescent="0.25">
      <c r="A7" s="200"/>
      <c r="B7" s="80" t="s">
        <v>224</v>
      </c>
      <c r="C7" s="80" t="s">
        <v>221</v>
      </c>
      <c r="D7" s="79" t="s">
        <v>231</v>
      </c>
      <c r="E7" s="75"/>
      <c r="F7" s="75"/>
    </row>
    <row r="8" spans="1:6" x14ac:dyDescent="0.25">
      <c r="A8" s="200"/>
      <c r="B8" s="202" t="s">
        <v>55</v>
      </c>
      <c r="C8" s="203"/>
      <c r="D8" s="203"/>
      <c r="E8" s="203"/>
      <c r="F8" s="204"/>
    </row>
    <row r="9" spans="1:6" ht="39.75" customHeight="1" thickBot="1" x14ac:dyDescent="0.3">
      <c r="A9" s="201"/>
      <c r="B9" s="205" t="s">
        <v>56</v>
      </c>
      <c r="C9" s="206"/>
      <c r="D9" s="206"/>
      <c r="E9" s="206"/>
      <c r="F9" s="207"/>
    </row>
    <row r="10" spans="1:6" ht="32.25" customHeight="1" x14ac:dyDescent="0.25">
      <c r="A10" s="199">
        <v>2</v>
      </c>
      <c r="B10" s="64" t="str">
        <f>$B$6</f>
        <v>Name or Contact</v>
      </c>
      <c r="C10" s="64" t="str">
        <f>$C$6</f>
        <v>Title</v>
      </c>
      <c r="D10" s="65" t="str">
        <f>$D$6</f>
        <v>Organization</v>
      </c>
      <c r="E10" s="66" t="str">
        <f>$E$6</f>
        <v>Donated Funds or Value of Services</v>
      </c>
      <c r="F10" s="66" t="str">
        <f>$F$6</f>
        <v>Estimated Cost (if any)</v>
      </c>
    </row>
    <row r="11" spans="1:6" ht="47.25" x14ac:dyDescent="0.25">
      <c r="A11" s="200"/>
      <c r="B11" s="77" t="s">
        <v>15</v>
      </c>
      <c r="C11" s="78" t="s">
        <v>46</v>
      </c>
      <c r="D11" s="79" t="s">
        <v>242</v>
      </c>
      <c r="E11" s="75"/>
      <c r="F11" s="75">
        <f>2460/2</f>
        <v>1230</v>
      </c>
    </row>
    <row r="12" spans="1:6" x14ac:dyDescent="0.25">
      <c r="A12" s="200"/>
      <c r="B12" s="202" t="str">
        <f>$B$8</f>
        <v>Role and Contribution Narrative</v>
      </c>
      <c r="C12" s="203"/>
      <c r="D12" s="203"/>
      <c r="E12" s="203"/>
      <c r="F12" s="204"/>
    </row>
    <row r="13" spans="1:6" ht="39.75" customHeight="1" thickBot="1" x14ac:dyDescent="0.3">
      <c r="A13" s="201"/>
      <c r="B13" s="205" t="s">
        <v>243</v>
      </c>
      <c r="C13" s="206"/>
      <c r="D13" s="206"/>
      <c r="E13" s="206"/>
      <c r="F13" s="207"/>
    </row>
    <row r="14" spans="1:6" ht="32.25" customHeight="1" x14ac:dyDescent="0.25">
      <c r="A14" s="199">
        <v>3</v>
      </c>
      <c r="B14" s="64" t="str">
        <f>$B$6</f>
        <v>Name or Contact</v>
      </c>
      <c r="C14" s="64" t="str">
        <f>$C$6</f>
        <v>Title</v>
      </c>
      <c r="D14" s="65" t="str">
        <f>$D$6</f>
        <v>Organization</v>
      </c>
      <c r="E14" s="66" t="str">
        <f>$E$6</f>
        <v>Donated Funds or Value of Services</v>
      </c>
      <c r="F14" s="66" t="str">
        <f>$F$6</f>
        <v>Estimated Cost (if any)</v>
      </c>
    </row>
    <row r="15" spans="1:6" ht="31.5" x14ac:dyDescent="0.25">
      <c r="A15" s="200"/>
      <c r="B15" s="77" t="s">
        <v>230</v>
      </c>
      <c r="C15" s="78" t="s">
        <v>57</v>
      </c>
      <c r="D15" s="79" t="s">
        <v>231</v>
      </c>
      <c r="E15" s="75"/>
      <c r="F15" s="75"/>
    </row>
    <row r="16" spans="1:6" x14ac:dyDescent="0.25">
      <c r="A16" s="200"/>
      <c r="B16" s="202" t="str">
        <f>$B$8</f>
        <v>Role and Contribution Narrative</v>
      </c>
      <c r="C16" s="203"/>
      <c r="D16" s="203"/>
      <c r="E16" s="203"/>
      <c r="F16" s="204"/>
    </row>
    <row r="17" spans="1:6" ht="39.75" customHeight="1" thickBot="1" x14ac:dyDescent="0.3">
      <c r="A17" s="201"/>
      <c r="B17" s="205" t="s">
        <v>58</v>
      </c>
      <c r="C17" s="206"/>
      <c r="D17" s="206"/>
      <c r="E17" s="206"/>
      <c r="F17" s="207"/>
    </row>
    <row r="18" spans="1:6" ht="32.25" customHeight="1" x14ac:dyDescent="0.25">
      <c r="A18" s="199">
        <v>4</v>
      </c>
      <c r="B18" s="64" t="str">
        <f>$B$6</f>
        <v>Name or Contact</v>
      </c>
      <c r="C18" s="64" t="str">
        <f>$C$6</f>
        <v>Title</v>
      </c>
      <c r="D18" s="65" t="str">
        <f>$D$6</f>
        <v>Organization</v>
      </c>
      <c r="E18" s="66" t="str">
        <f>$E$6</f>
        <v>Donated Funds or Value of Services</v>
      </c>
      <c r="F18" s="66" t="str">
        <f>$F$6</f>
        <v>Estimated Cost (if any)</v>
      </c>
    </row>
    <row r="19" spans="1:6" ht="47.25" x14ac:dyDescent="0.25">
      <c r="A19" s="200"/>
      <c r="B19" s="77" t="s">
        <v>15</v>
      </c>
      <c r="C19" s="78" t="s">
        <v>59</v>
      </c>
      <c r="D19" s="79" t="s">
        <v>231</v>
      </c>
      <c r="E19" s="75"/>
      <c r="F19" s="75"/>
    </row>
    <row r="20" spans="1:6" x14ac:dyDescent="0.25">
      <c r="A20" s="200"/>
      <c r="B20" s="202" t="str">
        <f>$B$8</f>
        <v>Role and Contribution Narrative</v>
      </c>
      <c r="C20" s="203"/>
      <c r="D20" s="203"/>
      <c r="E20" s="203"/>
      <c r="F20" s="204"/>
    </row>
    <row r="21" spans="1:6" ht="39.75" customHeight="1" thickBot="1" x14ac:dyDescent="0.3">
      <c r="A21" s="201"/>
      <c r="B21" s="205" t="s">
        <v>60</v>
      </c>
      <c r="C21" s="206"/>
      <c r="D21" s="206"/>
      <c r="E21" s="206"/>
      <c r="F21" s="207"/>
    </row>
    <row r="22" spans="1:6" ht="32.25" customHeight="1" x14ac:dyDescent="0.25">
      <c r="A22" s="199">
        <v>5</v>
      </c>
      <c r="B22" s="64" t="str">
        <f>$B$6</f>
        <v>Name or Contact</v>
      </c>
      <c r="C22" s="64" t="str">
        <f>$C$6</f>
        <v>Title</v>
      </c>
      <c r="D22" s="65" t="str">
        <f>$D$6</f>
        <v>Organization</v>
      </c>
      <c r="E22" s="66" t="str">
        <f>$E$6</f>
        <v>Donated Funds or Value of Services</v>
      </c>
      <c r="F22" s="66" t="str">
        <f>$F$6</f>
        <v>Estimated Cost (if any)</v>
      </c>
    </row>
    <row r="23" spans="1:6" ht="31.5" x14ac:dyDescent="0.25">
      <c r="A23" s="200"/>
      <c r="B23" s="77" t="s">
        <v>15</v>
      </c>
      <c r="C23" s="78" t="s">
        <v>61</v>
      </c>
      <c r="D23" s="79" t="s">
        <v>232</v>
      </c>
      <c r="E23" s="75"/>
      <c r="F23" s="75">
        <f>2460/2</f>
        <v>1230</v>
      </c>
    </row>
    <row r="24" spans="1:6" x14ac:dyDescent="0.25">
      <c r="A24" s="200"/>
      <c r="B24" s="202" t="str">
        <f>$B$8</f>
        <v>Role and Contribution Narrative</v>
      </c>
      <c r="C24" s="203"/>
      <c r="D24" s="203"/>
      <c r="E24" s="203"/>
      <c r="F24" s="204"/>
    </row>
    <row r="25" spans="1:6" ht="39.75" customHeight="1" thickBot="1" x14ac:dyDescent="0.3">
      <c r="A25" s="201"/>
      <c r="B25" s="205" t="s">
        <v>233</v>
      </c>
      <c r="C25" s="206"/>
      <c r="D25" s="206"/>
      <c r="E25" s="206"/>
      <c r="F25" s="207"/>
    </row>
    <row r="26" spans="1:6" ht="32.25" customHeight="1" x14ac:dyDescent="0.25">
      <c r="A26" s="199">
        <v>6</v>
      </c>
      <c r="B26" s="64" t="str">
        <f>$B$6</f>
        <v>Name or Contact</v>
      </c>
      <c r="C26" s="64" t="str">
        <f>$C$6</f>
        <v>Title</v>
      </c>
      <c r="D26" s="65" t="str">
        <f>$D$6</f>
        <v>Organization</v>
      </c>
      <c r="E26" s="66" t="str">
        <f>$E$6</f>
        <v>Donated Funds or Value of Services</v>
      </c>
      <c r="F26" s="66" t="str">
        <f>$F$6</f>
        <v>Estimated Cost (if any)</v>
      </c>
    </row>
    <row r="27" spans="1:6" ht="31.5" x14ac:dyDescent="0.25">
      <c r="A27" s="200"/>
      <c r="B27" s="77" t="s">
        <v>15</v>
      </c>
      <c r="C27" s="78" t="s">
        <v>62</v>
      </c>
      <c r="D27" s="79" t="s">
        <v>234</v>
      </c>
      <c r="E27" s="75"/>
      <c r="F27" s="75">
        <f>2500/3</f>
        <v>833.33333333333337</v>
      </c>
    </row>
    <row r="28" spans="1:6" x14ac:dyDescent="0.25">
      <c r="A28" s="200"/>
      <c r="B28" s="202" t="str">
        <f>$B$8</f>
        <v>Role and Contribution Narrative</v>
      </c>
      <c r="C28" s="203"/>
      <c r="D28" s="203"/>
      <c r="E28" s="203"/>
      <c r="F28" s="204"/>
    </row>
    <row r="29" spans="1:6" ht="44.1" customHeight="1" thickBot="1" x14ac:dyDescent="0.3">
      <c r="A29" s="201"/>
      <c r="B29" s="205" t="s">
        <v>235</v>
      </c>
      <c r="C29" s="206"/>
      <c r="D29" s="206"/>
      <c r="E29" s="206"/>
      <c r="F29" s="207"/>
    </row>
    <row r="30" spans="1:6" ht="32.25" customHeight="1" x14ac:dyDescent="0.25">
      <c r="A30" s="199">
        <v>7</v>
      </c>
      <c r="B30" s="64" t="str">
        <f>$B$6</f>
        <v>Name or Contact</v>
      </c>
      <c r="C30" s="64" t="str">
        <f>$C$6</f>
        <v>Title</v>
      </c>
      <c r="D30" s="65" t="str">
        <f>$D$6</f>
        <v>Organization</v>
      </c>
      <c r="E30" s="66" t="str">
        <f>$E$6</f>
        <v>Donated Funds or Value of Services</v>
      </c>
      <c r="F30" s="66" t="str">
        <f>$F$6</f>
        <v>Estimated Cost (if any)</v>
      </c>
    </row>
    <row r="31" spans="1:6" ht="31.5" x14ac:dyDescent="0.25">
      <c r="A31" s="200"/>
      <c r="B31" s="77" t="s">
        <v>15</v>
      </c>
      <c r="C31" s="78" t="s">
        <v>63</v>
      </c>
      <c r="D31" s="79" t="s">
        <v>236</v>
      </c>
      <c r="E31" s="75"/>
      <c r="F31" s="75"/>
    </row>
    <row r="32" spans="1:6" x14ac:dyDescent="0.25">
      <c r="A32" s="200"/>
      <c r="B32" s="202" t="str">
        <f>$B$8</f>
        <v>Role and Contribution Narrative</v>
      </c>
      <c r="C32" s="203"/>
      <c r="D32" s="203"/>
      <c r="E32" s="203"/>
      <c r="F32" s="204"/>
    </row>
    <row r="33" spans="1:6" ht="57.95" customHeight="1" thickBot="1" x14ac:dyDescent="0.3">
      <c r="A33" s="201"/>
      <c r="B33" s="205" t="s">
        <v>237</v>
      </c>
      <c r="C33" s="206"/>
      <c r="D33" s="206"/>
      <c r="E33" s="206"/>
      <c r="F33" s="207"/>
    </row>
    <row r="34" spans="1:6" ht="32.25" customHeight="1" x14ac:dyDescent="0.25">
      <c r="A34" s="199">
        <v>8</v>
      </c>
      <c r="B34" s="64" t="str">
        <f>$B$6</f>
        <v>Name or Contact</v>
      </c>
      <c r="C34" s="64" t="str">
        <f>$C$6</f>
        <v>Title</v>
      </c>
      <c r="D34" s="65" t="str">
        <f>$D$6</f>
        <v>Organization</v>
      </c>
      <c r="E34" s="66" t="str">
        <f>$E$6</f>
        <v>Donated Funds or Value of Services</v>
      </c>
      <c r="F34" s="66" t="str">
        <f>$F$6</f>
        <v>Estimated Cost (if any)</v>
      </c>
    </row>
    <row r="35" spans="1:6" ht="30" x14ac:dyDescent="0.25">
      <c r="A35" s="200"/>
      <c r="B35" s="77" t="s">
        <v>15</v>
      </c>
      <c r="C35" s="78" t="s">
        <v>64</v>
      </c>
      <c r="D35" s="79" t="s">
        <v>238</v>
      </c>
      <c r="E35" s="75"/>
      <c r="F35" s="75">
        <f>2500/3</f>
        <v>833.33333333333337</v>
      </c>
    </row>
    <row r="36" spans="1:6" x14ac:dyDescent="0.25">
      <c r="A36" s="200"/>
      <c r="B36" s="202" t="str">
        <f>$B$8</f>
        <v>Role and Contribution Narrative</v>
      </c>
      <c r="C36" s="203"/>
      <c r="D36" s="203"/>
      <c r="E36" s="203"/>
      <c r="F36" s="204"/>
    </row>
    <row r="37" spans="1:6" ht="39.75" customHeight="1" thickBot="1" x14ac:dyDescent="0.3">
      <c r="A37" s="201"/>
      <c r="B37" s="205" t="s">
        <v>239</v>
      </c>
      <c r="C37" s="206"/>
      <c r="D37" s="206"/>
      <c r="E37" s="206"/>
      <c r="F37" s="207"/>
    </row>
    <row r="38" spans="1:6" ht="32.25" customHeight="1" x14ac:dyDescent="0.25">
      <c r="A38" s="199">
        <v>9</v>
      </c>
      <c r="B38" s="64" t="str">
        <f>$B$6</f>
        <v>Name or Contact</v>
      </c>
      <c r="C38" s="64" t="str">
        <f>$C$6</f>
        <v>Title</v>
      </c>
      <c r="D38" s="65" t="str">
        <f>$D$6</f>
        <v>Organization</v>
      </c>
      <c r="E38" s="66" t="str">
        <f>$E$6</f>
        <v>Donated Funds or Value of Services</v>
      </c>
      <c r="F38" s="66" t="str">
        <f>$F$6</f>
        <v>Estimated Cost (if any)</v>
      </c>
    </row>
    <row r="39" spans="1:6" ht="31.5" x14ac:dyDescent="0.25">
      <c r="A39" s="200"/>
      <c r="B39" s="116" t="s">
        <v>15</v>
      </c>
      <c r="C39" s="117" t="s">
        <v>65</v>
      </c>
      <c r="D39" s="118" t="s">
        <v>240</v>
      </c>
      <c r="E39" s="119"/>
      <c r="F39" s="119">
        <v>833.33</v>
      </c>
    </row>
    <row r="40" spans="1:6" x14ac:dyDescent="0.25">
      <c r="A40" s="200"/>
      <c r="B40" s="202" t="str">
        <f>$B$8</f>
        <v>Role and Contribution Narrative</v>
      </c>
      <c r="C40" s="203"/>
      <c r="D40" s="203"/>
      <c r="E40" s="203"/>
      <c r="F40" s="204"/>
    </row>
    <row r="41" spans="1:6" ht="39.75" customHeight="1" thickBot="1" x14ac:dyDescent="0.3">
      <c r="A41" s="201"/>
      <c r="B41" s="205" t="s">
        <v>241</v>
      </c>
      <c r="C41" s="206"/>
      <c r="D41" s="206"/>
      <c r="E41" s="206"/>
      <c r="F41" s="207"/>
    </row>
    <row r="42" spans="1:6" ht="32.25" customHeight="1" x14ac:dyDescent="0.25">
      <c r="A42" s="199">
        <v>10</v>
      </c>
      <c r="B42" s="64" t="str">
        <f>$B$6</f>
        <v>Name or Contact</v>
      </c>
      <c r="C42" s="64" t="str">
        <f>$C$6</f>
        <v>Title</v>
      </c>
      <c r="D42" s="65" t="str">
        <f>$D$6</f>
        <v>Organization</v>
      </c>
      <c r="E42" s="66" t="str">
        <f>$E$6</f>
        <v>Donated Funds or Value of Services</v>
      </c>
      <c r="F42" s="66" t="str">
        <f>$F$6</f>
        <v>Estimated Cost (if any)</v>
      </c>
    </row>
    <row r="43" spans="1:6" ht="15.75" x14ac:dyDescent="0.25">
      <c r="A43" s="200"/>
      <c r="B43" s="77"/>
      <c r="C43" s="78"/>
      <c r="D43" s="79"/>
      <c r="E43" s="75"/>
      <c r="F43" s="75"/>
    </row>
    <row r="44" spans="1:6" x14ac:dyDescent="0.25">
      <c r="A44" s="200"/>
      <c r="B44" s="202" t="str">
        <f>$B$8</f>
        <v>Role and Contribution Narrative</v>
      </c>
      <c r="C44" s="203"/>
      <c r="D44" s="203"/>
      <c r="E44" s="203"/>
      <c r="F44" s="204"/>
    </row>
    <row r="45" spans="1:6" ht="39.75" customHeight="1" thickBot="1" x14ac:dyDescent="0.3">
      <c r="A45" s="201"/>
      <c r="B45" s="205"/>
      <c r="C45" s="206"/>
      <c r="D45" s="206"/>
      <c r="E45" s="206"/>
      <c r="F45" s="207"/>
    </row>
  </sheetData>
  <sheetProtection algorithmName="SHA-512" hashValue="fs4clPYfhZ4EfkMK+++CRfQ6ifvoEWj6Wny7eXZW+tyvJstqqgVlygbaQWSLdS03kY8KfOpMbQ6700JBJNzsOQ==" saltValue="YqKeIBCdfmKPhS1gF6m0Xw==" spinCount="100000" sheet="1" formatColumns="0" formatRows="0" selectLockedCells="1"/>
  <mergeCells count="37">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42:A45"/>
    <mergeCell ref="B44:F44"/>
    <mergeCell ref="B45:F45"/>
    <mergeCell ref="A34:A37"/>
    <mergeCell ref="B36:F36"/>
    <mergeCell ref="B37:F37"/>
    <mergeCell ref="A38:A41"/>
    <mergeCell ref="B40:F40"/>
    <mergeCell ref="B41:F41"/>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pageSetUpPr fitToPage="1"/>
  </sheetPr>
  <dimension ref="A1:B55"/>
  <sheetViews>
    <sheetView zoomScale="200" zoomScaleNormal="200" workbookViewId="0">
      <selection activeCell="B54" sqref="B54"/>
    </sheetView>
  </sheetViews>
  <sheetFormatPr defaultColWidth="8.85546875" defaultRowHeight="15" x14ac:dyDescent="0.25"/>
  <cols>
    <col min="1" max="1" width="21.42578125" customWidth="1"/>
    <col min="2" max="2" width="80.28515625" customWidth="1"/>
  </cols>
  <sheetData>
    <row r="1" spans="1:2" ht="21" customHeight="1" x14ac:dyDescent="0.25">
      <c r="A1" s="197" t="str">
        <f>'Table A-Staffing'!A2</f>
        <v>FY2023 National Summer Transportation Institute (NSTI) Program</v>
      </c>
      <c r="B1" s="197"/>
    </row>
    <row r="2" spans="1:2" ht="21" customHeight="1" x14ac:dyDescent="0.25">
      <c r="A2" s="198" t="s">
        <v>66</v>
      </c>
      <c r="B2" s="198"/>
    </row>
    <row r="3" spans="1:2" ht="18.75" x14ac:dyDescent="0.25">
      <c r="A3" s="127" t="s">
        <v>41</v>
      </c>
      <c r="B3" s="128" t="str">
        <f>IF('Table A-Staffing'!E4="","",'Table A-Staffing'!E4)</f>
        <v>Alabama</v>
      </c>
    </row>
    <row r="4" spans="1:2" ht="18.75" x14ac:dyDescent="0.25">
      <c r="A4" s="127" t="s">
        <v>7</v>
      </c>
      <c r="B4" s="128" t="str">
        <f>IF('Table A-Staffing'!C5="","",'Table A-Staffing'!C5)</f>
        <v>State University</v>
      </c>
    </row>
    <row r="5" spans="1:2" ht="66.75" customHeight="1" x14ac:dyDescent="0.25">
      <c r="A5" s="217" t="s">
        <v>67</v>
      </c>
      <c r="B5" s="218"/>
    </row>
    <row r="6" spans="1:2" ht="15.75" x14ac:dyDescent="0.25">
      <c r="A6" s="67" t="s">
        <v>68</v>
      </c>
      <c r="B6" s="76" t="s">
        <v>69</v>
      </c>
    </row>
    <row r="7" spans="1:2" ht="15.75" x14ac:dyDescent="0.25">
      <c r="A7" s="67" t="s">
        <v>70</v>
      </c>
      <c r="B7" s="76" t="s">
        <v>71</v>
      </c>
    </row>
    <row r="8" spans="1:2" ht="48.75" customHeight="1" x14ac:dyDescent="0.25">
      <c r="A8" s="67" t="s">
        <v>72</v>
      </c>
      <c r="B8" s="76" t="s">
        <v>73</v>
      </c>
    </row>
    <row r="9" spans="1:2" ht="15.75" x14ac:dyDescent="0.25">
      <c r="A9" s="68" t="s">
        <v>74</v>
      </c>
      <c r="B9" s="76" t="s">
        <v>75</v>
      </c>
    </row>
    <row r="10" spans="1:2" ht="4.5" customHeight="1" x14ac:dyDescent="0.25">
      <c r="A10" s="69"/>
      <c r="B10" s="71"/>
    </row>
    <row r="11" spans="1:2" ht="15.75" x14ac:dyDescent="0.25">
      <c r="A11" s="67" t="s">
        <v>76</v>
      </c>
      <c r="B11" s="76" t="s">
        <v>77</v>
      </c>
    </row>
    <row r="12" spans="1:2" ht="15.75" x14ac:dyDescent="0.25">
      <c r="A12" s="67" t="s">
        <v>70</v>
      </c>
      <c r="B12" s="76" t="s">
        <v>244</v>
      </c>
    </row>
    <row r="13" spans="1:2" ht="48.75" customHeight="1" x14ac:dyDescent="0.25">
      <c r="A13" s="67" t="s">
        <v>72</v>
      </c>
      <c r="B13" s="76" t="s">
        <v>78</v>
      </c>
    </row>
    <row r="14" spans="1:2" ht="15.75" x14ac:dyDescent="0.25">
      <c r="A14" s="68" t="s">
        <v>74</v>
      </c>
      <c r="B14" s="76" t="s">
        <v>79</v>
      </c>
    </row>
    <row r="15" spans="1:2" ht="4.5" customHeight="1" x14ac:dyDescent="0.25">
      <c r="A15" s="69"/>
      <c r="B15" s="71"/>
    </row>
    <row r="16" spans="1:2" ht="15.75" x14ac:dyDescent="0.25">
      <c r="A16" s="67" t="s">
        <v>80</v>
      </c>
      <c r="B16" s="76" t="s">
        <v>81</v>
      </c>
    </row>
    <row r="17" spans="1:2" ht="15.75" x14ac:dyDescent="0.25">
      <c r="A17" s="67" t="s">
        <v>70</v>
      </c>
      <c r="B17" s="76" t="s">
        <v>82</v>
      </c>
    </row>
    <row r="18" spans="1:2" ht="48.75" customHeight="1" x14ac:dyDescent="0.25">
      <c r="A18" s="67" t="s">
        <v>72</v>
      </c>
      <c r="B18" s="76" t="s">
        <v>83</v>
      </c>
    </row>
    <row r="19" spans="1:2" ht="15.75" x14ac:dyDescent="0.25">
      <c r="A19" s="68" t="s">
        <v>74</v>
      </c>
      <c r="B19" s="76" t="s">
        <v>84</v>
      </c>
    </row>
    <row r="20" spans="1:2" ht="4.5" customHeight="1" x14ac:dyDescent="0.25">
      <c r="A20" s="69"/>
      <c r="B20" s="71"/>
    </row>
    <row r="21" spans="1:2" ht="15.75" x14ac:dyDescent="0.25">
      <c r="A21" s="67" t="s">
        <v>85</v>
      </c>
      <c r="B21" s="76" t="s">
        <v>86</v>
      </c>
    </row>
    <row r="22" spans="1:2" ht="25.5" x14ac:dyDescent="0.25">
      <c r="A22" s="67" t="s">
        <v>70</v>
      </c>
      <c r="B22" s="76" t="s">
        <v>87</v>
      </c>
    </row>
    <row r="23" spans="1:2" ht="48.75" customHeight="1" x14ac:dyDescent="0.25">
      <c r="A23" s="67" t="s">
        <v>72</v>
      </c>
      <c r="B23" s="76" t="s">
        <v>88</v>
      </c>
    </row>
    <row r="24" spans="1:2" ht="15.75" x14ac:dyDescent="0.25">
      <c r="A24" s="68" t="s">
        <v>74</v>
      </c>
      <c r="B24" s="76" t="s">
        <v>89</v>
      </c>
    </row>
    <row r="25" spans="1:2" ht="4.5" customHeight="1" x14ac:dyDescent="0.25">
      <c r="A25" s="69"/>
      <c r="B25" s="71"/>
    </row>
    <row r="26" spans="1:2" ht="15.75" x14ac:dyDescent="0.25">
      <c r="A26" s="67" t="s">
        <v>90</v>
      </c>
      <c r="B26" s="120" t="s">
        <v>91</v>
      </c>
    </row>
    <row r="27" spans="1:2" ht="15.75" x14ac:dyDescent="0.25">
      <c r="A27" s="67" t="s">
        <v>70</v>
      </c>
      <c r="B27" s="121" t="s">
        <v>92</v>
      </c>
    </row>
    <row r="28" spans="1:2" ht="48.75" customHeight="1" x14ac:dyDescent="0.25">
      <c r="A28" s="67" t="s">
        <v>72</v>
      </c>
      <c r="B28" s="121" t="s">
        <v>93</v>
      </c>
    </row>
    <row r="29" spans="1:2" ht="15.75" x14ac:dyDescent="0.25">
      <c r="A29" s="68" t="s">
        <v>74</v>
      </c>
      <c r="B29" s="121" t="s">
        <v>94</v>
      </c>
    </row>
    <row r="30" spans="1:2" ht="4.5" customHeight="1" x14ac:dyDescent="0.25">
      <c r="A30" s="69"/>
      <c r="B30" s="71"/>
    </row>
    <row r="31" spans="1:2" ht="15.75" x14ac:dyDescent="0.25">
      <c r="A31" s="67" t="s">
        <v>95</v>
      </c>
      <c r="B31" s="76" t="s">
        <v>96</v>
      </c>
    </row>
    <row r="32" spans="1:2" ht="15.75" x14ac:dyDescent="0.25">
      <c r="A32" s="67" t="s">
        <v>70</v>
      </c>
      <c r="B32" s="76" t="s">
        <v>97</v>
      </c>
    </row>
    <row r="33" spans="1:2" ht="48.75" customHeight="1" x14ac:dyDescent="0.25">
      <c r="A33" s="67" t="s">
        <v>72</v>
      </c>
      <c r="B33" s="76" t="s">
        <v>98</v>
      </c>
    </row>
    <row r="34" spans="1:2" ht="15.75" x14ac:dyDescent="0.25">
      <c r="A34" s="68" t="s">
        <v>74</v>
      </c>
      <c r="B34" s="76" t="s">
        <v>99</v>
      </c>
    </row>
    <row r="35" spans="1:2" ht="4.5" customHeight="1" x14ac:dyDescent="0.25">
      <c r="A35" s="70"/>
      <c r="B35" s="71"/>
    </row>
    <row r="36" spans="1:2" ht="15.75" x14ac:dyDescent="0.25">
      <c r="A36" s="67" t="s">
        <v>100</v>
      </c>
      <c r="B36" s="76" t="s">
        <v>101</v>
      </c>
    </row>
    <row r="37" spans="1:2" ht="15.75" x14ac:dyDescent="0.25">
      <c r="A37" s="67" t="s">
        <v>70</v>
      </c>
      <c r="B37" s="76" t="s">
        <v>102</v>
      </c>
    </row>
    <row r="38" spans="1:2" ht="48.75" customHeight="1" x14ac:dyDescent="0.25">
      <c r="A38" s="67" t="s">
        <v>72</v>
      </c>
      <c r="B38" s="76" t="s">
        <v>103</v>
      </c>
    </row>
    <row r="39" spans="1:2" ht="15.75" x14ac:dyDescent="0.25">
      <c r="A39" s="68" t="s">
        <v>74</v>
      </c>
      <c r="B39" s="76" t="s">
        <v>104</v>
      </c>
    </row>
    <row r="40" spans="1:2" ht="4.5" customHeight="1" x14ac:dyDescent="0.25">
      <c r="A40" s="70"/>
      <c r="B40" s="71"/>
    </row>
    <row r="41" spans="1:2" ht="15.75" x14ac:dyDescent="0.25">
      <c r="A41" s="67" t="s">
        <v>105</v>
      </c>
      <c r="B41" s="76" t="s">
        <v>106</v>
      </c>
    </row>
    <row r="42" spans="1:2" ht="15.75" x14ac:dyDescent="0.25">
      <c r="A42" s="67" t="s">
        <v>70</v>
      </c>
      <c r="B42" s="76" t="s">
        <v>107</v>
      </c>
    </row>
    <row r="43" spans="1:2" ht="48.75" customHeight="1" x14ac:dyDescent="0.25">
      <c r="A43" s="67" t="s">
        <v>72</v>
      </c>
      <c r="B43" s="76" t="s">
        <v>108</v>
      </c>
    </row>
    <row r="44" spans="1:2" ht="15.75" x14ac:dyDescent="0.25">
      <c r="A44" s="68" t="s">
        <v>74</v>
      </c>
      <c r="B44" s="76" t="s">
        <v>99</v>
      </c>
    </row>
    <row r="45" spans="1:2" ht="4.5" customHeight="1" x14ac:dyDescent="0.25">
      <c r="A45" s="70"/>
      <c r="B45" s="71"/>
    </row>
    <row r="46" spans="1:2" ht="15.75" x14ac:dyDescent="0.25">
      <c r="A46" s="67" t="s">
        <v>109</v>
      </c>
      <c r="B46" s="76" t="s">
        <v>110</v>
      </c>
    </row>
    <row r="47" spans="1:2" ht="15.75" x14ac:dyDescent="0.25">
      <c r="A47" s="67" t="s">
        <v>70</v>
      </c>
      <c r="B47" s="76" t="s">
        <v>111</v>
      </c>
    </row>
    <row r="48" spans="1:2" ht="48.75" customHeight="1" x14ac:dyDescent="0.25">
      <c r="A48" s="67" t="s">
        <v>72</v>
      </c>
      <c r="B48" s="76" t="s">
        <v>112</v>
      </c>
    </row>
    <row r="49" spans="1:2" ht="15.75" x14ac:dyDescent="0.25">
      <c r="A49" s="68" t="s">
        <v>74</v>
      </c>
      <c r="B49" s="76" t="s">
        <v>113</v>
      </c>
    </row>
    <row r="50" spans="1:2" ht="4.5" customHeight="1" x14ac:dyDescent="0.25">
      <c r="A50" s="70"/>
      <c r="B50" s="71"/>
    </row>
    <row r="51" spans="1:2" ht="15.75" x14ac:dyDescent="0.25">
      <c r="A51" s="67" t="s">
        <v>114</v>
      </c>
      <c r="B51" s="76" t="s">
        <v>115</v>
      </c>
    </row>
    <row r="52" spans="1:2" ht="15.75" x14ac:dyDescent="0.25">
      <c r="A52" s="67" t="s">
        <v>70</v>
      </c>
      <c r="B52" s="76" t="s">
        <v>116</v>
      </c>
    </row>
    <row r="53" spans="1:2" ht="48.75" customHeight="1" x14ac:dyDescent="0.25">
      <c r="A53" s="67" t="s">
        <v>72</v>
      </c>
      <c r="B53" s="76" t="s">
        <v>245</v>
      </c>
    </row>
    <row r="54" spans="1:2" ht="15.75" x14ac:dyDescent="0.25">
      <c r="A54" s="68" t="s">
        <v>74</v>
      </c>
      <c r="B54" s="76" t="s">
        <v>117</v>
      </c>
    </row>
    <row r="55" spans="1:2" ht="4.5" customHeight="1" x14ac:dyDescent="0.25">
      <c r="A55" s="111"/>
      <c r="B55" s="112"/>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M185"/>
  <sheetViews>
    <sheetView zoomScale="120" zoomScaleNormal="120" workbookViewId="0">
      <selection sqref="A1:L1"/>
    </sheetView>
  </sheetViews>
  <sheetFormatPr defaultColWidth="9" defaultRowHeight="15.75" x14ac:dyDescent="0.25"/>
  <cols>
    <col min="1" max="1" width="3.140625" style="7" customWidth="1"/>
    <col min="2" max="2" width="19.7109375" style="7" customWidth="1"/>
    <col min="3" max="3" width="7.42578125" style="7" customWidth="1"/>
    <col min="4" max="4" width="11.42578125" style="7" bestFit="1" customWidth="1"/>
    <col min="5" max="5" width="11.28515625" style="13" customWidth="1"/>
    <col min="6" max="6" width="10.28515625" style="13" customWidth="1"/>
    <col min="7" max="7" width="16.42578125" style="13" bestFit="1" customWidth="1"/>
    <col min="8" max="9" width="16.42578125" style="27" bestFit="1" customWidth="1"/>
    <col min="10" max="10" width="18.28515625" style="27" bestFit="1" customWidth="1"/>
    <col min="11" max="11" width="8.140625" style="27" customWidth="1"/>
    <col min="12" max="12" width="20.42578125" style="27" customWidth="1"/>
    <col min="13" max="14" width="9" style="21" customWidth="1"/>
    <col min="15" max="16384" width="9" style="21"/>
  </cols>
  <sheetData>
    <row r="1" spans="1:12" s="19" customFormat="1" ht="21" customHeight="1" x14ac:dyDescent="0.25">
      <c r="A1" s="197" t="str">
        <f>'Table A-Staffing'!A2</f>
        <v>FY2023 National Summer Transportation Institute (NSTI) Program</v>
      </c>
      <c r="B1" s="197"/>
      <c r="C1" s="197"/>
      <c r="D1" s="197"/>
      <c r="E1" s="197"/>
      <c r="F1" s="197"/>
      <c r="G1" s="197"/>
      <c r="H1" s="197"/>
      <c r="I1" s="197"/>
      <c r="J1" s="197"/>
      <c r="K1" s="197"/>
      <c r="L1" s="197"/>
    </row>
    <row r="2" spans="1:12" s="19" customFormat="1" ht="21" customHeight="1" x14ac:dyDescent="0.25">
      <c r="A2" s="198" t="s">
        <v>118</v>
      </c>
      <c r="B2" s="198"/>
      <c r="C2" s="198"/>
      <c r="D2" s="198"/>
      <c r="E2" s="198"/>
      <c r="F2" s="198"/>
      <c r="G2" s="198"/>
      <c r="H2" s="198"/>
      <c r="I2" s="198"/>
      <c r="J2" s="198"/>
      <c r="K2" s="198"/>
      <c r="L2" s="198"/>
    </row>
    <row r="3" spans="1:12" s="7" customFormat="1" ht="36.75" customHeight="1" x14ac:dyDescent="0.25">
      <c r="A3" s="370" t="s">
        <v>119</v>
      </c>
      <c r="B3" s="371"/>
      <c r="C3" s="370" t="s">
        <v>120</v>
      </c>
      <c r="D3" s="371"/>
      <c r="E3" s="18" t="s">
        <v>121</v>
      </c>
      <c r="F3" s="132" t="s">
        <v>122</v>
      </c>
      <c r="G3" s="395" t="s">
        <v>123</v>
      </c>
      <c r="H3" s="396"/>
      <c r="I3" s="396"/>
      <c r="J3" s="397"/>
      <c r="K3" s="133" t="s">
        <v>124</v>
      </c>
      <c r="L3" s="18" t="s">
        <v>125</v>
      </c>
    </row>
    <row r="4" spans="1:12" s="7" customFormat="1" ht="33" customHeight="1" x14ac:dyDescent="0.3">
      <c r="A4" s="391" t="s">
        <v>126</v>
      </c>
      <c r="B4" s="392"/>
      <c r="C4" s="372">
        <v>20.204999999999998</v>
      </c>
      <c r="D4" s="373"/>
      <c r="E4" s="30">
        <v>2023</v>
      </c>
      <c r="F4" s="134" t="str">
        <f>IF('Table A-Staffing'!C4="","",'Table A-Staffing'!C4)</f>
        <v>AL</v>
      </c>
      <c r="G4" s="372" t="str">
        <f>IF('Table A-Staffing'!C5="","",'Table A-Staffing'!C5)</f>
        <v>State University</v>
      </c>
      <c r="H4" s="398"/>
      <c r="I4" s="398"/>
      <c r="J4" s="373"/>
      <c r="K4" s="114"/>
      <c r="L4" s="104">
        <v>44943</v>
      </c>
    </row>
    <row r="5" spans="1:12" s="7" customFormat="1" ht="6" customHeight="1" x14ac:dyDescent="0.25">
      <c r="A5" s="3"/>
      <c r="B5" s="3"/>
      <c r="C5" s="3"/>
      <c r="D5" s="3"/>
      <c r="E5" s="4"/>
      <c r="F5" s="4"/>
      <c r="G5" s="4"/>
      <c r="H5" s="5"/>
      <c r="I5" s="5"/>
      <c r="J5" s="5"/>
      <c r="K5" s="5"/>
      <c r="L5" s="4"/>
    </row>
    <row r="6" spans="1:12" s="20" customFormat="1" ht="21" x14ac:dyDescent="0.35">
      <c r="A6" s="358" t="s">
        <v>127</v>
      </c>
      <c r="B6" s="358"/>
      <c r="C6" s="358"/>
      <c r="D6" s="358"/>
      <c r="E6" s="358"/>
      <c r="F6" s="358"/>
      <c r="G6" s="358"/>
      <c r="H6" s="358"/>
      <c r="I6" s="358"/>
      <c r="J6" s="358"/>
      <c r="K6" s="358"/>
      <c r="L6" s="358"/>
    </row>
    <row r="7" spans="1:12" s="7" customFormat="1" ht="30" customHeight="1" x14ac:dyDescent="0.25">
      <c r="A7" s="393" t="s">
        <v>128</v>
      </c>
      <c r="B7" s="393"/>
      <c r="C7" s="384" t="s">
        <v>129</v>
      </c>
      <c r="D7" s="385"/>
      <c r="E7" s="385"/>
      <c r="F7" s="382" t="s">
        <v>130</v>
      </c>
      <c r="G7" s="383"/>
      <c r="H7" s="237" t="s">
        <v>131</v>
      </c>
      <c r="I7" s="238"/>
      <c r="J7" s="6" t="s">
        <v>132</v>
      </c>
      <c r="K7" s="237" t="s">
        <v>133</v>
      </c>
      <c r="L7" s="238"/>
    </row>
    <row r="8" spans="1:12" s="7" customFormat="1" ht="31.5" customHeight="1" x14ac:dyDescent="0.35">
      <c r="A8" s="394">
        <f>ROUNDUP(E16,0)</f>
        <v>43000</v>
      </c>
      <c r="B8" s="394"/>
      <c r="C8" s="386">
        <v>0</v>
      </c>
      <c r="D8" s="387"/>
      <c r="E8" s="388"/>
      <c r="F8" s="389">
        <v>0</v>
      </c>
      <c r="G8" s="390"/>
      <c r="H8" s="380">
        <v>0</v>
      </c>
      <c r="I8" s="381"/>
      <c r="J8" s="105">
        <v>0</v>
      </c>
      <c r="K8" s="239">
        <f>SUM(A8:J8)</f>
        <v>43000</v>
      </c>
      <c r="L8" s="240"/>
    </row>
    <row r="9" spans="1:12" ht="5.25" customHeight="1" x14ac:dyDescent="0.25">
      <c r="A9" s="1"/>
      <c r="B9" s="1"/>
      <c r="C9" s="1"/>
      <c r="D9" s="1"/>
      <c r="E9" s="2"/>
      <c r="F9" s="2"/>
      <c r="G9" s="2"/>
      <c r="H9" s="2"/>
      <c r="I9" s="2"/>
      <c r="J9" s="2"/>
      <c r="K9" s="2"/>
      <c r="L9" s="2"/>
    </row>
    <row r="10" spans="1:12" ht="21" x14ac:dyDescent="0.35">
      <c r="A10" s="358" t="s">
        <v>134</v>
      </c>
      <c r="B10" s="358"/>
      <c r="C10" s="358"/>
      <c r="D10" s="358"/>
      <c r="E10" s="358"/>
      <c r="F10" s="358"/>
      <c r="G10" s="358"/>
      <c r="H10" s="358"/>
      <c r="I10" s="358"/>
      <c r="J10" s="358"/>
      <c r="K10" s="358"/>
      <c r="L10" s="358"/>
    </row>
    <row r="11" spans="1:12" x14ac:dyDescent="0.25">
      <c r="A11" s="359" t="s">
        <v>135</v>
      </c>
      <c r="B11" s="360"/>
      <c r="C11" s="360"/>
      <c r="D11" s="361"/>
      <c r="E11" s="365" t="s">
        <v>136</v>
      </c>
      <c r="F11" s="366"/>
      <c r="G11" s="366"/>
      <c r="H11" s="366"/>
      <c r="I11" s="366"/>
      <c r="J11" s="366"/>
      <c r="K11" s="366"/>
      <c r="L11" s="367"/>
    </row>
    <row r="12" spans="1:12" ht="18.75" x14ac:dyDescent="0.25">
      <c r="A12" s="362"/>
      <c r="B12" s="363"/>
      <c r="C12" s="363"/>
      <c r="D12" s="364"/>
      <c r="E12" s="374" t="s">
        <v>137</v>
      </c>
      <c r="F12" s="375"/>
      <c r="G12" s="56" t="s">
        <v>138</v>
      </c>
      <c r="H12" s="57" t="s">
        <v>139</v>
      </c>
      <c r="I12" s="57" t="s">
        <v>140</v>
      </c>
      <c r="J12" s="56" t="s">
        <v>141</v>
      </c>
      <c r="K12" s="245" t="s">
        <v>133</v>
      </c>
      <c r="L12" s="246"/>
    </row>
    <row r="13" spans="1:12" ht="28.5" customHeight="1" x14ac:dyDescent="0.3">
      <c r="A13" s="369" t="s">
        <v>142</v>
      </c>
      <c r="B13" s="369"/>
      <c r="C13" s="369"/>
      <c r="D13" s="369"/>
      <c r="E13" s="326">
        <f>E35+E51+E59+E67+E75+E83+E91+E99</f>
        <v>14095</v>
      </c>
      <c r="F13" s="327"/>
      <c r="G13" s="31">
        <f>G35+G51+G59+G67+G75+G83+G91+G99</f>
        <v>0</v>
      </c>
      <c r="H13" s="31">
        <f>H35+H51+H59+H67+H75+H83+H91+H99</f>
        <v>0</v>
      </c>
      <c r="I13" s="31">
        <f>I35+I51+I59+I67+I75+I83+I91+I99</f>
        <v>0</v>
      </c>
      <c r="J13" s="31">
        <f>J35+J51+J59+J67+J75+J83+J91+J99</f>
        <v>0</v>
      </c>
      <c r="K13" s="243">
        <f>SUM(E13:J13)</f>
        <v>14095</v>
      </c>
      <c r="L13" s="244"/>
    </row>
    <row r="14" spans="1:12" ht="28.5" customHeight="1" x14ac:dyDescent="0.3">
      <c r="A14" s="369" t="s">
        <v>143</v>
      </c>
      <c r="B14" s="369"/>
      <c r="C14" s="369"/>
      <c r="D14" s="369"/>
      <c r="E14" s="326">
        <f>E108+E116+E124+E134</f>
        <v>27495</v>
      </c>
      <c r="F14" s="327"/>
      <c r="G14" s="31">
        <f>G108+G116+G124+G134</f>
        <v>0</v>
      </c>
      <c r="H14" s="31">
        <f>H108+H116+H124+H134</f>
        <v>0</v>
      </c>
      <c r="I14" s="31">
        <f>I108+I116+I124+I134</f>
        <v>0</v>
      </c>
      <c r="J14" s="31">
        <f>J108+J116+J124+J134</f>
        <v>0</v>
      </c>
      <c r="K14" s="243">
        <f>SUM(E14:J14)</f>
        <v>27495</v>
      </c>
      <c r="L14" s="244"/>
    </row>
    <row r="15" spans="1:12" ht="28.5" customHeight="1" x14ac:dyDescent="0.3">
      <c r="A15" s="369" t="s">
        <v>144</v>
      </c>
      <c r="B15" s="369"/>
      <c r="C15" s="369"/>
      <c r="D15" s="369"/>
      <c r="E15" s="326">
        <f>E144</f>
        <v>1410</v>
      </c>
      <c r="F15" s="327"/>
      <c r="G15" s="31">
        <f>G144</f>
        <v>0</v>
      </c>
      <c r="H15" s="31">
        <f t="shared" ref="H15:J15" si="0">H144</f>
        <v>0</v>
      </c>
      <c r="I15" s="31">
        <f t="shared" si="0"/>
        <v>0</v>
      </c>
      <c r="J15" s="31">
        <f t="shared" si="0"/>
        <v>0</v>
      </c>
      <c r="K15" s="243">
        <f>SUM(E15:J15)</f>
        <v>1410</v>
      </c>
      <c r="L15" s="244"/>
    </row>
    <row r="16" spans="1:12" ht="28.5" customHeight="1" x14ac:dyDescent="0.35">
      <c r="A16" s="368" t="s">
        <v>145</v>
      </c>
      <c r="B16" s="368"/>
      <c r="C16" s="368"/>
      <c r="D16" s="368"/>
      <c r="E16" s="328">
        <f>SUM(E13:F15)</f>
        <v>43000</v>
      </c>
      <c r="F16" s="329"/>
      <c r="G16" s="32">
        <f>SUM(G13:G15)</f>
        <v>0</v>
      </c>
      <c r="H16" s="32">
        <f>SUM(H13:H15)</f>
        <v>0</v>
      </c>
      <c r="I16" s="32">
        <f t="shared" ref="I16:J16" si="1">SUM(I13:I15)</f>
        <v>0</v>
      </c>
      <c r="J16" s="32">
        <f t="shared" si="1"/>
        <v>0</v>
      </c>
      <c r="K16" s="241">
        <f>SUM(K13:L15)</f>
        <v>43000</v>
      </c>
      <c r="L16" s="242"/>
    </row>
    <row r="17" spans="1:13" ht="6.75" customHeight="1" x14ac:dyDescent="0.25">
      <c r="A17" s="1"/>
      <c r="B17" s="1"/>
      <c r="C17" s="1"/>
      <c r="D17" s="1"/>
      <c r="E17" s="2"/>
      <c r="F17" s="2"/>
      <c r="G17" s="2"/>
      <c r="H17" s="2"/>
      <c r="I17" s="2"/>
      <c r="J17" s="2"/>
      <c r="K17" s="2"/>
      <c r="L17" s="2"/>
    </row>
    <row r="18" spans="1:13" s="7" customFormat="1" ht="21" x14ac:dyDescent="0.35">
      <c r="A18" s="358" t="s">
        <v>146</v>
      </c>
      <c r="B18" s="358"/>
      <c r="C18" s="358"/>
      <c r="D18" s="358"/>
      <c r="E18" s="358"/>
      <c r="F18" s="358"/>
      <c r="G18" s="358"/>
      <c r="H18" s="358"/>
      <c r="I18" s="358"/>
      <c r="J18" s="358"/>
      <c r="K18" s="358"/>
      <c r="L18" s="358"/>
    </row>
    <row r="19" spans="1:13" s="7" customFormat="1" ht="18.75" x14ac:dyDescent="0.3">
      <c r="A19" s="349" t="s">
        <v>135</v>
      </c>
      <c r="B19" s="350"/>
      <c r="C19" s="350"/>
      <c r="D19" s="351"/>
      <c r="E19" s="343" t="s">
        <v>136</v>
      </c>
      <c r="F19" s="344"/>
      <c r="G19" s="344"/>
      <c r="H19" s="344"/>
      <c r="I19" s="344"/>
      <c r="J19" s="344"/>
      <c r="K19" s="344"/>
      <c r="L19" s="345"/>
    </row>
    <row r="20" spans="1:13" s="7" customFormat="1" ht="36" customHeight="1" x14ac:dyDescent="0.25">
      <c r="A20" s="352"/>
      <c r="B20" s="353"/>
      <c r="C20" s="353"/>
      <c r="D20" s="354"/>
      <c r="E20" s="374" t="s">
        <v>147</v>
      </c>
      <c r="F20" s="375"/>
      <c r="G20" s="56" t="s">
        <v>138</v>
      </c>
      <c r="H20" s="57" t="s">
        <v>139</v>
      </c>
      <c r="I20" s="57" t="s">
        <v>140</v>
      </c>
      <c r="J20" s="56" t="s">
        <v>141</v>
      </c>
      <c r="K20" s="245" t="s">
        <v>133</v>
      </c>
      <c r="L20" s="246"/>
    </row>
    <row r="21" spans="1:13" s="7" customFormat="1" x14ac:dyDescent="0.25">
      <c r="A21" s="330" t="s">
        <v>148</v>
      </c>
      <c r="B21" s="331"/>
      <c r="C21" s="331"/>
      <c r="D21" s="331"/>
      <c r="E21" s="331"/>
      <c r="F21" s="331"/>
      <c r="G21" s="331"/>
      <c r="H21" s="331"/>
      <c r="I21" s="331"/>
      <c r="J21" s="331"/>
      <c r="K21" s="331"/>
      <c r="L21" s="332"/>
    </row>
    <row r="22" spans="1:13" s="7" customFormat="1" ht="15.75" customHeight="1" x14ac:dyDescent="0.25">
      <c r="A22" s="113" t="s">
        <v>149</v>
      </c>
      <c r="B22" s="50"/>
      <c r="C22" s="50"/>
      <c r="D22" s="50"/>
      <c r="E22" s="51"/>
      <c r="F22" s="51"/>
      <c r="G22" s="51"/>
      <c r="H22" s="51"/>
      <c r="I22" s="51"/>
      <c r="J22" s="51"/>
      <c r="K22" s="51"/>
      <c r="L22" s="52"/>
      <c r="M22" s="22"/>
    </row>
    <row r="23" spans="1:13" s="7" customFormat="1" ht="72" customHeight="1" x14ac:dyDescent="0.25">
      <c r="A23" s="377" t="s">
        <v>150</v>
      </c>
      <c r="B23" s="378"/>
      <c r="C23" s="378"/>
      <c r="D23" s="378"/>
      <c r="E23" s="378"/>
      <c r="F23" s="378"/>
      <c r="G23" s="378"/>
      <c r="H23" s="378"/>
      <c r="I23" s="378"/>
      <c r="J23" s="378"/>
      <c r="K23" s="378"/>
      <c r="L23" s="379"/>
      <c r="M23" s="22"/>
    </row>
    <row r="24" spans="1:13" s="7" customFormat="1" ht="15.75" customHeight="1" x14ac:dyDescent="0.25">
      <c r="A24" s="324" t="s">
        <v>151</v>
      </c>
      <c r="B24" s="376"/>
      <c r="C24" s="33" t="s">
        <v>152</v>
      </c>
      <c r="D24" s="33" t="s">
        <v>153</v>
      </c>
      <c r="E24" s="319" t="s">
        <v>154</v>
      </c>
      <c r="F24" s="320"/>
      <c r="G24" s="320"/>
      <c r="H24" s="320"/>
      <c r="I24" s="320"/>
      <c r="J24" s="321"/>
      <c r="K24" s="233" t="s">
        <v>133</v>
      </c>
      <c r="L24" s="234"/>
      <c r="M24" s="22"/>
    </row>
    <row r="25" spans="1:13" s="7" customFormat="1" ht="15.75" customHeight="1" x14ac:dyDescent="0.25">
      <c r="A25" s="85">
        <f>'Table A-Staffing'!A10</f>
        <v>1</v>
      </c>
      <c r="B25" s="86" t="str">
        <f>IF('Table A-Staffing'!D10=0, "", 'Table A-Staffing'!D10)</f>
        <v>Lead Instructional Facilitator</v>
      </c>
      <c r="C25" s="87">
        <f>IF(B25="", "",'Table A-Staffing'!L10)</f>
        <v>60</v>
      </c>
      <c r="D25" s="88">
        <f>IF(B25="", "",'Table A-Staffing'!N10)</f>
        <v>1500</v>
      </c>
      <c r="E25" s="318">
        <f>D25</f>
        <v>1500</v>
      </c>
      <c r="F25" s="250"/>
      <c r="G25" s="106"/>
      <c r="H25" s="106"/>
      <c r="I25" s="106"/>
      <c r="J25" s="106"/>
      <c r="K25" s="247">
        <f t="shared" ref="K25:K34" si="2">IF(B25="", "", SUM(E25:J25))</f>
        <v>1500</v>
      </c>
      <c r="L25" s="248"/>
      <c r="M25" s="22"/>
    </row>
    <row r="26" spans="1:13" s="7" customFormat="1" ht="15.75" customHeight="1" x14ac:dyDescent="0.25">
      <c r="A26" s="85">
        <f>'Table A-Staffing'!A13</f>
        <v>2</v>
      </c>
      <c r="B26" s="86" t="str">
        <f>IF('Table A-Staffing'!D13=0, "", 'Table A-Staffing'!D13)</f>
        <v>4 Day Counselors</v>
      </c>
      <c r="C26" s="87">
        <f>IF(B26="", "",'Table A-Staffing'!L13)</f>
        <v>160</v>
      </c>
      <c r="D26" s="88">
        <f>IF(B26="", "",'Table A-Staffing'!N13)</f>
        <v>2400</v>
      </c>
      <c r="E26" s="318">
        <f t="shared" ref="E26:E32" si="3">D26</f>
        <v>2400</v>
      </c>
      <c r="F26" s="250"/>
      <c r="G26" s="106"/>
      <c r="H26" s="106"/>
      <c r="I26" s="106"/>
      <c r="J26" s="106"/>
      <c r="K26" s="247">
        <f t="shared" si="2"/>
        <v>2400</v>
      </c>
      <c r="L26" s="248"/>
      <c r="M26" s="22"/>
    </row>
    <row r="27" spans="1:13" s="7" customFormat="1" ht="15.75" customHeight="1" x14ac:dyDescent="0.25">
      <c r="A27" s="85">
        <f>'Table A-Staffing'!A16</f>
        <v>3</v>
      </c>
      <c r="B27" s="86" t="str">
        <f>IF('Table A-Staffing'!D16=0, "", 'Table A-Staffing'!D16)</f>
        <v>1 Resident Night Manager</v>
      </c>
      <c r="C27" s="87">
        <f>IF(B27="", "",'Table A-Staffing'!L16)</f>
        <v>40</v>
      </c>
      <c r="D27" s="88">
        <f>IF(B27="", "",'Table A-Staffing'!N16)</f>
        <v>720</v>
      </c>
      <c r="E27" s="318">
        <f t="shared" si="3"/>
        <v>720</v>
      </c>
      <c r="F27" s="250"/>
      <c r="G27" s="106"/>
      <c r="H27" s="106"/>
      <c r="I27" s="106"/>
      <c r="J27" s="106"/>
      <c r="K27" s="247">
        <f t="shared" si="2"/>
        <v>720</v>
      </c>
      <c r="L27" s="248"/>
      <c r="M27" s="22"/>
    </row>
    <row r="28" spans="1:13" s="7" customFormat="1" ht="15.75" customHeight="1" x14ac:dyDescent="0.25">
      <c r="A28" s="85">
        <f>'Table A-Staffing'!A19</f>
        <v>4</v>
      </c>
      <c r="B28" s="86" t="str">
        <f>IF('Table A-Staffing'!D19=0, "", 'Table A-Staffing'!D19)</f>
        <v>3 Resident Night Counselors</v>
      </c>
      <c r="C28" s="87">
        <f>IF(B28="", "",'Table A-Staffing'!L19)</f>
        <v>120</v>
      </c>
      <c r="D28" s="88">
        <f>IF(B28="", "",'Table A-Staffing'!N19)</f>
        <v>1800</v>
      </c>
      <c r="E28" s="318">
        <f t="shared" si="3"/>
        <v>1800</v>
      </c>
      <c r="F28" s="250"/>
      <c r="G28" s="106"/>
      <c r="H28" s="106"/>
      <c r="I28" s="106"/>
      <c r="J28" s="106"/>
      <c r="K28" s="247">
        <f t="shared" si="2"/>
        <v>1800</v>
      </c>
      <c r="L28" s="248"/>
      <c r="M28" s="22"/>
    </row>
    <row r="29" spans="1:13" s="7" customFormat="1" ht="15.75" customHeight="1" x14ac:dyDescent="0.25">
      <c r="A29" s="85">
        <f>'Table A-Staffing'!A22</f>
        <v>5</v>
      </c>
      <c r="B29" s="86" t="str">
        <f>IF('Table A-Staffing'!D22=0, "", 'Table A-Staffing'!D22)</f>
        <v/>
      </c>
      <c r="C29" s="87" t="str">
        <f>IF(B29="", "",'Table A-Staffing'!L22)</f>
        <v/>
      </c>
      <c r="D29" s="88" t="str">
        <f>IF(B29="", "",'Table A-Staffing'!N22)</f>
        <v/>
      </c>
      <c r="E29" s="318" t="str">
        <f t="shared" si="3"/>
        <v/>
      </c>
      <c r="F29" s="250"/>
      <c r="G29" s="106"/>
      <c r="H29" s="106"/>
      <c r="I29" s="106"/>
      <c r="J29" s="106"/>
      <c r="K29" s="247" t="str">
        <f t="shared" si="2"/>
        <v/>
      </c>
      <c r="L29" s="248"/>
      <c r="M29" s="22"/>
    </row>
    <row r="30" spans="1:13" s="7" customFormat="1" ht="15.75" customHeight="1" x14ac:dyDescent="0.25">
      <c r="A30" s="85">
        <f>'Table A-Staffing'!A25</f>
        <v>6</v>
      </c>
      <c r="B30" s="86" t="str">
        <f>IF('Table A-Staffing'!D25=0, "", 'Table A-Staffing'!D25)</f>
        <v/>
      </c>
      <c r="C30" s="87" t="str">
        <f>IF(B30="", "",'Table A-Staffing'!L25)</f>
        <v/>
      </c>
      <c r="D30" s="88" t="str">
        <f>IF(B30="", "",'Table A-Staffing'!N25)</f>
        <v/>
      </c>
      <c r="E30" s="318" t="str">
        <f t="shared" si="3"/>
        <v/>
      </c>
      <c r="F30" s="250"/>
      <c r="G30" s="106"/>
      <c r="H30" s="106"/>
      <c r="I30" s="106"/>
      <c r="J30" s="106"/>
      <c r="K30" s="247" t="str">
        <f t="shared" si="2"/>
        <v/>
      </c>
      <c r="L30" s="248"/>
      <c r="M30" s="22"/>
    </row>
    <row r="31" spans="1:13" s="7" customFormat="1" ht="15.75" customHeight="1" x14ac:dyDescent="0.25">
      <c r="A31" s="85">
        <f>'Table A-Staffing'!A28</f>
        <v>7</v>
      </c>
      <c r="B31" s="86" t="str">
        <f>IF('Table A-Staffing'!D28=0, "", 'Table A-Staffing'!D28)</f>
        <v/>
      </c>
      <c r="C31" s="87" t="str">
        <f>IF(B31="", "",'Table A-Staffing'!L28)</f>
        <v/>
      </c>
      <c r="D31" s="88" t="str">
        <f>IF(B31="", "",'Table A-Staffing'!N28)</f>
        <v/>
      </c>
      <c r="E31" s="318" t="str">
        <f t="shared" si="3"/>
        <v/>
      </c>
      <c r="F31" s="250"/>
      <c r="G31" s="106"/>
      <c r="H31" s="106"/>
      <c r="I31" s="106"/>
      <c r="J31" s="106"/>
      <c r="K31" s="247" t="str">
        <f t="shared" si="2"/>
        <v/>
      </c>
      <c r="L31" s="248"/>
      <c r="M31" s="22"/>
    </row>
    <row r="32" spans="1:13" s="7" customFormat="1" ht="15.75" customHeight="1" x14ac:dyDescent="0.25">
      <c r="A32" s="85">
        <f>'Table A-Staffing'!A31</f>
        <v>8</v>
      </c>
      <c r="B32" s="86" t="str">
        <f>IF('Table A-Staffing'!D31=0, "", 'Table A-Staffing'!D31)</f>
        <v/>
      </c>
      <c r="C32" s="87" t="str">
        <f>IF(B32="", "",'Table A-Staffing'!L31)</f>
        <v/>
      </c>
      <c r="D32" s="88" t="str">
        <f>IF(B32="", "",'Table A-Staffing'!N31)</f>
        <v/>
      </c>
      <c r="E32" s="318" t="str">
        <f t="shared" si="3"/>
        <v/>
      </c>
      <c r="F32" s="250"/>
      <c r="G32" s="106"/>
      <c r="H32" s="106"/>
      <c r="I32" s="106"/>
      <c r="J32" s="106"/>
      <c r="K32" s="247" t="str">
        <f t="shared" si="2"/>
        <v/>
      </c>
      <c r="L32" s="248"/>
      <c r="M32" s="22"/>
    </row>
    <row r="33" spans="1:13" s="7" customFormat="1" ht="15.75" customHeight="1" x14ac:dyDescent="0.25">
      <c r="A33" s="85">
        <f>'Table A-Staffing'!A34</f>
        <v>9</v>
      </c>
      <c r="B33" s="86" t="str">
        <f>IF('Table A-Staffing'!D34=0, "", 'Table A-Staffing'!D34)</f>
        <v/>
      </c>
      <c r="C33" s="87" t="str">
        <f>IF(B33="", "",'Table A-Staffing'!L34)</f>
        <v/>
      </c>
      <c r="D33" s="88" t="str">
        <f>IF(B33="", "",'Table A-Staffing'!N34)</f>
        <v/>
      </c>
      <c r="E33" s="318"/>
      <c r="F33" s="250"/>
      <c r="G33" s="106"/>
      <c r="H33" s="106"/>
      <c r="I33" s="106"/>
      <c r="J33" s="106"/>
      <c r="K33" s="247" t="str">
        <f t="shared" si="2"/>
        <v/>
      </c>
      <c r="L33" s="248"/>
      <c r="M33" s="22"/>
    </row>
    <row r="34" spans="1:13" s="7" customFormat="1" ht="15.75" customHeight="1" x14ac:dyDescent="0.25">
      <c r="A34" s="85">
        <f>'Table A-Staffing'!A37</f>
        <v>10</v>
      </c>
      <c r="B34" s="86" t="str">
        <f>IF('Table A-Staffing'!D37=0, "", 'Table A-Staffing'!D37)</f>
        <v/>
      </c>
      <c r="C34" s="87" t="str">
        <f>IF(B34="", "",'Table A-Staffing'!L37)</f>
        <v/>
      </c>
      <c r="D34" s="88" t="str">
        <f>IF(B34="", "",'Table A-Staffing'!N37)</f>
        <v/>
      </c>
      <c r="E34" s="318"/>
      <c r="F34" s="250"/>
      <c r="G34" s="106"/>
      <c r="H34" s="106"/>
      <c r="I34" s="106"/>
      <c r="J34" s="106"/>
      <c r="K34" s="247" t="str">
        <f t="shared" si="2"/>
        <v/>
      </c>
      <c r="L34" s="248"/>
      <c r="M34" s="22"/>
    </row>
    <row r="35" spans="1:13" s="7" customFormat="1" ht="15.75" customHeight="1" thickBot="1" x14ac:dyDescent="0.3">
      <c r="A35" s="355" t="s">
        <v>155</v>
      </c>
      <c r="B35" s="356"/>
      <c r="C35" s="356"/>
      <c r="D35" s="357"/>
      <c r="E35" s="316">
        <f>SUM(E25:F34)</f>
        <v>6420</v>
      </c>
      <c r="F35" s="317"/>
      <c r="G35" s="23">
        <f>SUM(G25:G34)</f>
        <v>0</v>
      </c>
      <c r="H35" s="23">
        <f t="shared" ref="H35:J35" si="4">SUM(H25:H34)</f>
        <v>0</v>
      </c>
      <c r="I35" s="23">
        <f t="shared" si="4"/>
        <v>0</v>
      </c>
      <c r="J35" s="23">
        <f t="shared" si="4"/>
        <v>0</v>
      </c>
      <c r="K35" s="219">
        <f>SUM(K25:L34)</f>
        <v>6420</v>
      </c>
      <c r="L35" s="220"/>
      <c r="M35" s="22"/>
    </row>
    <row r="36" spans="1:13" s="7" customFormat="1" ht="15.75" customHeight="1" x14ac:dyDescent="0.25">
      <c r="A36" s="46" t="s">
        <v>156</v>
      </c>
      <c r="B36" s="40"/>
      <c r="C36" s="40"/>
      <c r="D36" s="40"/>
      <c r="E36" s="47"/>
      <c r="F36" s="47"/>
      <c r="G36" s="47"/>
      <c r="H36" s="48"/>
      <c r="I36" s="47"/>
      <c r="J36" s="47"/>
      <c r="K36" s="47"/>
      <c r="L36" s="49"/>
    </row>
    <row r="37" spans="1:13" s="7" customFormat="1" ht="78.75" customHeight="1" x14ac:dyDescent="0.25">
      <c r="A37" s="311" t="s">
        <v>157</v>
      </c>
      <c r="B37" s="322"/>
      <c r="C37" s="322"/>
      <c r="D37" s="322"/>
      <c r="E37" s="322"/>
      <c r="F37" s="322"/>
      <c r="G37" s="322"/>
      <c r="H37" s="322"/>
      <c r="I37" s="322"/>
      <c r="J37" s="322"/>
      <c r="K37" s="322"/>
      <c r="L37" s="323"/>
    </row>
    <row r="38" spans="1:13" s="7" customFormat="1" x14ac:dyDescent="0.25">
      <c r="A38" s="290" t="s">
        <v>158</v>
      </c>
      <c r="B38" s="291"/>
      <c r="C38" s="291"/>
      <c r="D38" s="291"/>
      <c r="E38" s="291"/>
      <c r="F38" s="291"/>
      <c r="G38" s="291"/>
      <c r="H38" s="291"/>
      <c r="I38" s="291"/>
      <c r="J38" s="291"/>
      <c r="K38" s="291"/>
      <c r="L38" s="292"/>
    </row>
    <row r="39" spans="1:13" s="7" customFormat="1" ht="63" customHeight="1" x14ac:dyDescent="0.25">
      <c r="A39" s="293" t="s">
        <v>249</v>
      </c>
      <c r="B39" s="294"/>
      <c r="C39" s="294"/>
      <c r="D39" s="294"/>
      <c r="E39" s="294"/>
      <c r="F39" s="294"/>
      <c r="G39" s="294"/>
      <c r="H39" s="294"/>
      <c r="I39" s="294"/>
      <c r="J39" s="294"/>
      <c r="K39" s="294"/>
      <c r="L39" s="295"/>
    </row>
    <row r="40" spans="1:13" s="7" customFormat="1" ht="15.75" customHeight="1" x14ac:dyDescent="0.25">
      <c r="A40" s="324" t="s">
        <v>151</v>
      </c>
      <c r="B40" s="325"/>
      <c r="C40" s="33" t="s">
        <v>159</v>
      </c>
      <c r="D40" s="34" t="s">
        <v>153</v>
      </c>
      <c r="E40" s="233" t="s">
        <v>147</v>
      </c>
      <c r="F40" s="234"/>
      <c r="G40" s="35" t="s">
        <v>138</v>
      </c>
      <c r="H40" s="35" t="s">
        <v>139</v>
      </c>
      <c r="I40" s="35" t="s">
        <v>140</v>
      </c>
      <c r="J40" s="35" t="s">
        <v>141</v>
      </c>
      <c r="K40" s="233" t="s">
        <v>133</v>
      </c>
      <c r="L40" s="234"/>
      <c r="M40" s="22"/>
    </row>
    <row r="41" spans="1:13" s="7" customFormat="1" ht="15.75" customHeight="1" x14ac:dyDescent="0.25">
      <c r="A41" s="85">
        <f>'Table A-Staffing'!A10</f>
        <v>1</v>
      </c>
      <c r="B41" s="89" t="str">
        <f>IF('Table A-Staffing'!D10=0, "", 'Table A-Staffing'!D10)</f>
        <v>Lead Instructional Facilitator</v>
      </c>
      <c r="C41" s="107">
        <v>0.35020000000000001</v>
      </c>
      <c r="D41" s="90">
        <f t="shared" ref="D41:D48" si="5">IF(B41="", "",D25*C41)</f>
        <v>525.30000000000007</v>
      </c>
      <c r="E41" s="288">
        <f>ROUND(D41, 0)</f>
        <v>525</v>
      </c>
      <c r="F41" s="289"/>
      <c r="G41" s="125"/>
      <c r="H41" s="125"/>
      <c r="I41" s="125"/>
      <c r="J41" s="125"/>
      <c r="K41" s="221">
        <f t="shared" ref="K41:K50" si="6">IF(B41="", "", SUM(E41:J41))</f>
        <v>525</v>
      </c>
      <c r="L41" s="222"/>
      <c r="M41" s="22"/>
    </row>
    <row r="42" spans="1:13" s="7" customFormat="1" ht="15.75" customHeight="1" x14ac:dyDescent="0.25">
      <c r="A42" s="85">
        <f>'Table A-Staffing'!A13</f>
        <v>2</v>
      </c>
      <c r="B42" s="89" t="str">
        <f>IF('Table A-Staffing'!D13=0, "", 'Table A-Staffing'!D13)</f>
        <v>4 Day Counselors</v>
      </c>
      <c r="C42" s="107">
        <v>2.06E-2</v>
      </c>
      <c r="D42" s="90">
        <f t="shared" si="5"/>
        <v>49.44</v>
      </c>
      <c r="E42" s="288">
        <f>ROUND(D42, 0)-1</f>
        <v>48</v>
      </c>
      <c r="F42" s="289"/>
      <c r="G42" s="125"/>
      <c r="H42" s="125"/>
      <c r="I42" s="125"/>
      <c r="J42" s="125"/>
      <c r="K42" s="221">
        <f t="shared" si="6"/>
        <v>48</v>
      </c>
      <c r="L42" s="222"/>
      <c r="M42" s="22"/>
    </row>
    <row r="43" spans="1:13" s="7" customFormat="1" ht="15.75" customHeight="1" x14ac:dyDescent="0.25">
      <c r="A43" s="85">
        <f>'Table A-Staffing'!A16</f>
        <v>3</v>
      </c>
      <c r="B43" s="89" t="str">
        <f>IF('Table A-Staffing'!D16=0, "", 'Table A-Staffing'!D16)</f>
        <v>1 Resident Night Manager</v>
      </c>
      <c r="C43" s="107">
        <v>2.06E-2</v>
      </c>
      <c r="D43" s="90">
        <f t="shared" si="5"/>
        <v>14.832000000000001</v>
      </c>
      <c r="E43" s="288">
        <f t="shared" ref="E43" si="7">ROUND(D43, 0)</f>
        <v>15</v>
      </c>
      <c r="F43" s="289"/>
      <c r="G43" s="125"/>
      <c r="H43" s="125"/>
      <c r="I43" s="125"/>
      <c r="J43" s="125"/>
      <c r="K43" s="221">
        <f t="shared" si="6"/>
        <v>15</v>
      </c>
      <c r="L43" s="222"/>
      <c r="M43" s="22"/>
    </row>
    <row r="44" spans="1:13" s="7" customFormat="1" ht="15.75" customHeight="1" x14ac:dyDescent="0.25">
      <c r="A44" s="85">
        <f>'Table A-Staffing'!A19</f>
        <v>4</v>
      </c>
      <c r="B44" s="89" t="str">
        <f>IF('Table A-Staffing'!D19=0, "", 'Table A-Staffing'!D19)</f>
        <v>3 Resident Night Counselors</v>
      </c>
      <c r="C44" s="107">
        <v>2.06E-2</v>
      </c>
      <c r="D44" s="90">
        <f t="shared" si="5"/>
        <v>37.08</v>
      </c>
      <c r="E44" s="288">
        <f>ROUND(D44, 0)-1</f>
        <v>36</v>
      </c>
      <c r="F44" s="289"/>
      <c r="G44" s="125"/>
      <c r="H44" s="125"/>
      <c r="I44" s="125"/>
      <c r="J44" s="125"/>
      <c r="K44" s="221">
        <f t="shared" si="6"/>
        <v>36</v>
      </c>
      <c r="L44" s="222"/>
      <c r="M44" s="22"/>
    </row>
    <row r="45" spans="1:13" s="7" customFormat="1" ht="15.75" customHeight="1" x14ac:dyDescent="0.25">
      <c r="A45" s="85">
        <f>'Table A-Staffing'!A22</f>
        <v>5</v>
      </c>
      <c r="B45" s="89" t="str">
        <f>IF('Table A-Staffing'!D22=0, "", 'Table A-Staffing'!D22)</f>
        <v/>
      </c>
      <c r="C45" s="107"/>
      <c r="D45" s="90" t="str">
        <f t="shared" si="5"/>
        <v/>
      </c>
      <c r="E45" s="288" t="str">
        <f t="shared" ref="E45:E48" si="8">D45</f>
        <v/>
      </c>
      <c r="F45" s="289"/>
      <c r="G45" s="125"/>
      <c r="H45" s="125"/>
      <c r="I45" s="125"/>
      <c r="J45" s="125"/>
      <c r="K45" s="221" t="str">
        <f t="shared" si="6"/>
        <v/>
      </c>
      <c r="L45" s="222"/>
      <c r="M45" s="22"/>
    </row>
    <row r="46" spans="1:13" s="7" customFormat="1" ht="15.75" customHeight="1" x14ac:dyDescent="0.25">
      <c r="A46" s="85">
        <f>'Table A-Staffing'!A25</f>
        <v>6</v>
      </c>
      <c r="B46" s="89" t="str">
        <f>IF('Table A-Staffing'!D25=0, "", 'Table A-Staffing'!D25)</f>
        <v/>
      </c>
      <c r="C46" s="107"/>
      <c r="D46" s="90" t="str">
        <f t="shared" si="5"/>
        <v/>
      </c>
      <c r="E46" s="288" t="str">
        <f t="shared" si="8"/>
        <v/>
      </c>
      <c r="F46" s="289"/>
      <c r="G46" s="125"/>
      <c r="H46" s="125"/>
      <c r="I46" s="125"/>
      <c r="J46" s="125"/>
      <c r="K46" s="221" t="str">
        <f t="shared" si="6"/>
        <v/>
      </c>
      <c r="L46" s="222"/>
      <c r="M46" s="22"/>
    </row>
    <row r="47" spans="1:13" s="7" customFormat="1" ht="15.75" customHeight="1" x14ac:dyDescent="0.25">
      <c r="A47" s="85">
        <f>'Table A-Staffing'!A28</f>
        <v>7</v>
      </c>
      <c r="B47" s="89" t="str">
        <f>IF('Table A-Staffing'!D28=0, "", 'Table A-Staffing'!D28)</f>
        <v/>
      </c>
      <c r="C47" s="107"/>
      <c r="D47" s="90" t="str">
        <f t="shared" si="5"/>
        <v/>
      </c>
      <c r="E47" s="288" t="str">
        <f t="shared" si="8"/>
        <v/>
      </c>
      <c r="F47" s="289"/>
      <c r="G47" s="125"/>
      <c r="H47" s="125"/>
      <c r="I47" s="125"/>
      <c r="J47" s="125"/>
      <c r="K47" s="221" t="str">
        <f t="shared" si="6"/>
        <v/>
      </c>
      <c r="L47" s="222"/>
      <c r="M47" s="22"/>
    </row>
    <row r="48" spans="1:13" s="7" customFormat="1" ht="15.75" customHeight="1" x14ac:dyDescent="0.25">
      <c r="A48" s="85">
        <f>'Table A-Staffing'!A31</f>
        <v>8</v>
      </c>
      <c r="B48" s="89" t="str">
        <f>IF('Table A-Staffing'!D31=0, "", 'Table A-Staffing'!D31)</f>
        <v/>
      </c>
      <c r="C48" s="107"/>
      <c r="D48" s="90" t="str">
        <f t="shared" si="5"/>
        <v/>
      </c>
      <c r="E48" s="288" t="str">
        <f t="shared" si="8"/>
        <v/>
      </c>
      <c r="F48" s="289"/>
      <c r="G48" s="125"/>
      <c r="H48" s="125"/>
      <c r="I48" s="125"/>
      <c r="J48" s="125"/>
      <c r="K48" s="221" t="str">
        <f t="shared" si="6"/>
        <v/>
      </c>
      <c r="L48" s="222"/>
      <c r="M48" s="22"/>
    </row>
    <row r="49" spans="1:13" s="7" customFormat="1" ht="15.75" customHeight="1" x14ac:dyDescent="0.25">
      <c r="A49" s="85">
        <f>'Table A-Staffing'!A34</f>
        <v>9</v>
      </c>
      <c r="B49" s="89" t="str">
        <f>IF('Table A-Staffing'!D34=0, "", 'Table A-Staffing'!D34)</f>
        <v/>
      </c>
      <c r="C49" s="107"/>
      <c r="D49" s="90" t="str">
        <f t="shared" ref="D49" si="9">IF(B49="", "",D33*C49)</f>
        <v/>
      </c>
      <c r="E49" s="288"/>
      <c r="F49" s="289"/>
      <c r="G49" s="125"/>
      <c r="H49" s="125"/>
      <c r="I49" s="125"/>
      <c r="J49" s="125"/>
      <c r="K49" s="221" t="str">
        <f t="shared" si="6"/>
        <v/>
      </c>
      <c r="L49" s="222"/>
      <c r="M49" s="22"/>
    </row>
    <row r="50" spans="1:13" s="7" customFormat="1" ht="15.75" customHeight="1" x14ac:dyDescent="0.25">
      <c r="A50" s="85">
        <f>'Table A-Staffing'!A37</f>
        <v>10</v>
      </c>
      <c r="B50" s="89" t="str">
        <f>IF('Table A-Staffing'!D37=0, "", 'Table A-Staffing'!D37)</f>
        <v/>
      </c>
      <c r="C50" s="107"/>
      <c r="D50" s="90" t="str">
        <f>IF(B50="", "",D34*C50)</f>
        <v/>
      </c>
      <c r="E50" s="288"/>
      <c r="F50" s="289"/>
      <c r="G50" s="125"/>
      <c r="H50" s="125"/>
      <c r="I50" s="125"/>
      <c r="J50" s="125"/>
      <c r="K50" s="221" t="str">
        <f t="shared" si="6"/>
        <v/>
      </c>
      <c r="L50" s="222"/>
      <c r="M50" s="22"/>
    </row>
    <row r="51" spans="1:13" s="7" customFormat="1" ht="15.75" customHeight="1" thickBot="1" x14ac:dyDescent="0.3">
      <c r="A51" s="337" t="s">
        <v>160</v>
      </c>
      <c r="B51" s="338"/>
      <c r="C51" s="338"/>
      <c r="D51" s="339"/>
      <c r="E51" s="307">
        <f>SUM(E41:F50)</f>
        <v>624</v>
      </c>
      <c r="F51" s="308"/>
      <c r="G51" s="38">
        <f>SUM(G41:G50)</f>
        <v>0</v>
      </c>
      <c r="H51" s="38">
        <f>SUM(H41:H50)</f>
        <v>0</v>
      </c>
      <c r="I51" s="38">
        <f>SUM(I41:I50)</f>
        <v>0</v>
      </c>
      <c r="J51" s="38">
        <f>SUM(J41:J50)</f>
        <v>0</v>
      </c>
      <c r="K51" s="227">
        <f>SUM(K41:L50)</f>
        <v>624</v>
      </c>
      <c r="L51" s="228"/>
    </row>
    <row r="52" spans="1:13" s="7" customFormat="1" ht="15.75" customHeight="1" x14ac:dyDescent="0.25">
      <c r="A52" s="39" t="s">
        <v>161</v>
      </c>
      <c r="B52" s="40"/>
      <c r="C52" s="40"/>
      <c r="D52" s="40"/>
      <c r="E52" s="235" t="s">
        <v>147</v>
      </c>
      <c r="F52" s="236"/>
      <c r="G52" s="42" t="s">
        <v>138</v>
      </c>
      <c r="H52" s="42" t="s">
        <v>139</v>
      </c>
      <c r="I52" s="42" t="s">
        <v>140</v>
      </c>
      <c r="J52" s="42" t="s">
        <v>141</v>
      </c>
      <c r="K52" s="235" t="s">
        <v>133</v>
      </c>
      <c r="L52" s="236"/>
    </row>
    <row r="53" spans="1:13" s="7" customFormat="1" ht="30" customHeight="1" x14ac:dyDescent="0.25">
      <c r="A53" s="311" t="s">
        <v>162</v>
      </c>
      <c r="B53" s="312"/>
      <c r="C53" s="312"/>
      <c r="D53" s="312"/>
      <c r="E53" s="312"/>
      <c r="F53" s="312"/>
      <c r="G53" s="312"/>
      <c r="H53" s="312"/>
      <c r="I53" s="312"/>
      <c r="J53" s="312"/>
      <c r="K53" s="312"/>
      <c r="L53" s="313"/>
    </row>
    <row r="54" spans="1:13" s="7" customFormat="1" x14ac:dyDescent="0.25">
      <c r="A54" s="290" t="s">
        <v>158</v>
      </c>
      <c r="B54" s="291"/>
      <c r="C54" s="291"/>
      <c r="D54" s="291"/>
      <c r="E54" s="291"/>
      <c r="F54" s="291"/>
      <c r="G54" s="291"/>
      <c r="H54" s="291"/>
      <c r="I54" s="291"/>
      <c r="J54" s="291"/>
      <c r="K54" s="291"/>
      <c r="L54" s="292"/>
    </row>
    <row r="55" spans="1:13" s="7" customFormat="1" ht="53.25" customHeight="1" x14ac:dyDescent="0.25">
      <c r="A55" s="293"/>
      <c r="B55" s="294"/>
      <c r="C55" s="294"/>
      <c r="D55" s="294"/>
      <c r="E55" s="294"/>
      <c r="F55" s="294"/>
      <c r="G55" s="294"/>
      <c r="H55" s="294"/>
      <c r="I55" s="294"/>
      <c r="J55" s="294"/>
      <c r="K55" s="294"/>
      <c r="L55" s="295"/>
    </row>
    <row r="56" spans="1:13" s="7" customFormat="1" ht="15.75" customHeight="1" x14ac:dyDescent="0.25">
      <c r="A56" s="299"/>
      <c r="B56" s="300"/>
      <c r="C56" s="300"/>
      <c r="D56" s="301"/>
      <c r="E56" s="288"/>
      <c r="F56" s="289"/>
      <c r="G56" s="125"/>
      <c r="H56" s="125"/>
      <c r="I56" s="125"/>
      <c r="J56" s="125"/>
      <c r="K56" s="221" t="str">
        <f>IF(A56="", "", SUM(E56:J56))</f>
        <v/>
      </c>
      <c r="L56" s="222"/>
    </row>
    <row r="57" spans="1:13" s="7" customFormat="1" ht="15.75" customHeight="1" x14ac:dyDescent="0.25">
      <c r="A57" s="299"/>
      <c r="B57" s="300"/>
      <c r="C57" s="300"/>
      <c r="D57" s="301"/>
      <c r="E57" s="288"/>
      <c r="F57" s="289"/>
      <c r="G57" s="125"/>
      <c r="H57" s="125"/>
      <c r="I57" s="125"/>
      <c r="J57" s="125"/>
      <c r="K57" s="221" t="str">
        <f>IF(A57="", "", SUM(E57:J57))</f>
        <v/>
      </c>
      <c r="L57" s="222"/>
    </row>
    <row r="58" spans="1:13" s="7" customFormat="1" ht="15.75" customHeight="1" x14ac:dyDescent="0.25">
      <c r="A58" s="299"/>
      <c r="B58" s="300"/>
      <c r="C58" s="300"/>
      <c r="D58" s="301"/>
      <c r="E58" s="288"/>
      <c r="F58" s="289"/>
      <c r="G58" s="125"/>
      <c r="H58" s="125"/>
      <c r="I58" s="125"/>
      <c r="J58" s="125"/>
      <c r="K58" s="221" t="str">
        <f>IF(A58="", "", SUM(E58:J58))</f>
        <v/>
      </c>
      <c r="L58" s="222"/>
    </row>
    <row r="59" spans="1:13" s="7" customFormat="1" ht="15.75" customHeight="1" thickBot="1" x14ac:dyDescent="0.3">
      <c r="A59" s="337" t="s">
        <v>163</v>
      </c>
      <c r="B59" s="338"/>
      <c r="C59" s="338"/>
      <c r="D59" s="339"/>
      <c r="E59" s="219">
        <f>SUM(E56:F58)</f>
        <v>0</v>
      </c>
      <c r="F59" s="220"/>
      <c r="G59" s="37">
        <f>SUM(G56:G58)</f>
        <v>0</v>
      </c>
      <c r="H59" s="37">
        <f>SUM(H56:H58)</f>
        <v>0</v>
      </c>
      <c r="I59" s="37">
        <f>SUM(I56:I58)</f>
        <v>0</v>
      </c>
      <c r="J59" s="37">
        <f>SUM(J56:J58)</f>
        <v>0</v>
      </c>
      <c r="K59" s="219">
        <f>SUM(K56:L58)</f>
        <v>0</v>
      </c>
      <c r="L59" s="220"/>
    </row>
    <row r="60" spans="1:13" s="7" customFormat="1" ht="15.75" customHeight="1" x14ac:dyDescent="0.25">
      <c r="A60" s="39" t="s">
        <v>164</v>
      </c>
      <c r="B60" s="40"/>
      <c r="C60" s="40"/>
      <c r="D60" s="40"/>
      <c r="E60" s="235" t="s">
        <v>147</v>
      </c>
      <c r="F60" s="236"/>
      <c r="G60" s="42" t="s">
        <v>138</v>
      </c>
      <c r="H60" s="42" t="s">
        <v>139</v>
      </c>
      <c r="I60" s="42" t="s">
        <v>140</v>
      </c>
      <c r="J60" s="42" t="s">
        <v>141</v>
      </c>
      <c r="K60" s="225" t="s">
        <v>133</v>
      </c>
      <c r="L60" s="226"/>
    </row>
    <row r="61" spans="1:13" s="7" customFormat="1" ht="27" customHeight="1" x14ac:dyDescent="0.25">
      <c r="A61" s="311" t="s">
        <v>165</v>
      </c>
      <c r="B61" s="312"/>
      <c r="C61" s="312"/>
      <c r="D61" s="312"/>
      <c r="E61" s="312"/>
      <c r="F61" s="312"/>
      <c r="G61" s="312"/>
      <c r="H61" s="312"/>
      <c r="I61" s="312"/>
      <c r="J61" s="312"/>
      <c r="K61" s="312"/>
      <c r="L61" s="313"/>
    </row>
    <row r="62" spans="1:13" s="7" customFormat="1" x14ac:dyDescent="0.25">
      <c r="A62" s="290" t="s">
        <v>158</v>
      </c>
      <c r="B62" s="291"/>
      <c r="C62" s="291"/>
      <c r="D62" s="291"/>
      <c r="E62" s="291"/>
      <c r="F62" s="291"/>
      <c r="G62" s="291"/>
      <c r="H62" s="291"/>
      <c r="I62" s="291"/>
      <c r="J62" s="291"/>
      <c r="K62" s="291"/>
      <c r="L62" s="292"/>
    </row>
    <row r="63" spans="1:13" s="7" customFormat="1" ht="53.25" customHeight="1" x14ac:dyDescent="0.25">
      <c r="A63" s="293"/>
      <c r="B63" s="294"/>
      <c r="C63" s="294"/>
      <c r="D63" s="294"/>
      <c r="E63" s="294"/>
      <c r="F63" s="294"/>
      <c r="G63" s="294"/>
      <c r="H63" s="294"/>
      <c r="I63" s="294"/>
      <c r="J63" s="294"/>
      <c r="K63" s="294"/>
      <c r="L63" s="295"/>
    </row>
    <row r="64" spans="1:13" s="7" customFormat="1" ht="15.75" customHeight="1" x14ac:dyDescent="0.25">
      <c r="A64" s="296"/>
      <c r="B64" s="297"/>
      <c r="C64" s="297"/>
      <c r="D64" s="298"/>
      <c r="E64" s="288"/>
      <c r="F64" s="289"/>
      <c r="G64" s="125"/>
      <c r="H64" s="125"/>
      <c r="I64" s="125"/>
      <c r="J64" s="125"/>
      <c r="K64" s="221" t="str">
        <f>IF(A64="", "", SUM(E64:J64))</f>
        <v/>
      </c>
      <c r="L64" s="222"/>
    </row>
    <row r="65" spans="1:12" s="7" customFormat="1" ht="15.75" customHeight="1" x14ac:dyDescent="0.25">
      <c r="A65" s="296"/>
      <c r="B65" s="297"/>
      <c r="C65" s="297"/>
      <c r="D65" s="298"/>
      <c r="E65" s="288"/>
      <c r="F65" s="289"/>
      <c r="G65" s="125"/>
      <c r="H65" s="125"/>
      <c r="I65" s="125"/>
      <c r="J65" s="125"/>
      <c r="K65" s="221" t="str">
        <f>IF(A65="", "", SUM(E65:J65))</f>
        <v/>
      </c>
      <c r="L65" s="222"/>
    </row>
    <row r="66" spans="1:12" s="7" customFormat="1" ht="15.75" customHeight="1" x14ac:dyDescent="0.25">
      <c r="A66" s="296"/>
      <c r="B66" s="297"/>
      <c r="C66" s="297"/>
      <c r="D66" s="298"/>
      <c r="E66" s="288"/>
      <c r="F66" s="289"/>
      <c r="G66" s="125"/>
      <c r="H66" s="125"/>
      <c r="I66" s="125"/>
      <c r="J66" s="125"/>
      <c r="K66" s="221" t="str">
        <f>IF(A66="", "", SUM(E66:J66))</f>
        <v/>
      </c>
      <c r="L66" s="222"/>
    </row>
    <row r="67" spans="1:12" s="7" customFormat="1" ht="15.75" customHeight="1" thickBot="1" x14ac:dyDescent="0.3">
      <c r="A67" s="337" t="s">
        <v>166</v>
      </c>
      <c r="B67" s="338"/>
      <c r="C67" s="338"/>
      <c r="D67" s="339"/>
      <c r="E67" s="219">
        <f>SUM(E64:F66)</f>
        <v>0</v>
      </c>
      <c r="F67" s="220"/>
      <c r="G67" s="37">
        <f>SUM(G64:G66)</f>
        <v>0</v>
      </c>
      <c r="H67" s="37">
        <f>SUM(H64:H66)</f>
        <v>0</v>
      </c>
      <c r="I67" s="37">
        <f>SUM(I64:I66)</f>
        <v>0</v>
      </c>
      <c r="J67" s="37">
        <f>SUM(J64:J66)</f>
        <v>0</v>
      </c>
      <c r="K67" s="219">
        <f>SUM(K64:L66)</f>
        <v>0</v>
      </c>
      <c r="L67" s="220"/>
    </row>
    <row r="68" spans="1:12" s="7" customFormat="1" ht="15.75" customHeight="1" x14ac:dyDescent="0.25">
      <c r="A68" s="39" t="s">
        <v>167</v>
      </c>
      <c r="B68" s="40"/>
      <c r="C68" s="40"/>
      <c r="D68" s="40"/>
      <c r="E68" s="235" t="s">
        <v>147</v>
      </c>
      <c r="F68" s="236"/>
      <c r="G68" s="42" t="s">
        <v>138</v>
      </c>
      <c r="H68" s="42" t="s">
        <v>139</v>
      </c>
      <c r="I68" s="42" t="s">
        <v>140</v>
      </c>
      <c r="J68" s="42" t="s">
        <v>141</v>
      </c>
      <c r="K68" s="225" t="s">
        <v>133</v>
      </c>
      <c r="L68" s="226"/>
    </row>
    <row r="69" spans="1:12" s="7" customFormat="1" ht="20.25" customHeight="1" x14ac:dyDescent="0.25">
      <c r="A69" s="311" t="s">
        <v>168</v>
      </c>
      <c r="B69" s="312"/>
      <c r="C69" s="312"/>
      <c r="D69" s="312"/>
      <c r="E69" s="312"/>
      <c r="F69" s="312"/>
      <c r="G69" s="312"/>
      <c r="H69" s="312"/>
      <c r="I69" s="312"/>
      <c r="J69" s="312"/>
      <c r="K69" s="312"/>
      <c r="L69" s="313"/>
    </row>
    <row r="70" spans="1:12" s="7" customFormat="1" x14ac:dyDescent="0.25">
      <c r="A70" s="290" t="s">
        <v>158</v>
      </c>
      <c r="B70" s="291"/>
      <c r="C70" s="291"/>
      <c r="D70" s="291"/>
      <c r="E70" s="291"/>
      <c r="F70" s="291"/>
      <c r="G70" s="291"/>
      <c r="H70" s="291"/>
      <c r="I70" s="291"/>
      <c r="J70" s="291"/>
      <c r="K70" s="291"/>
      <c r="L70" s="292"/>
    </row>
    <row r="71" spans="1:12" s="7" customFormat="1" ht="34.5" customHeight="1" x14ac:dyDescent="0.25">
      <c r="A71" s="293"/>
      <c r="B71" s="294"/>
      <c r="C71" s="294"/>
      <c r="D71" s="294"/>
      <c r="E71" s="294"/>
      <c r="F71" s="294"/>
      <c r="G71" s="294"/>
      <c r="H71" s="294"/>
      <c r="I71" s="294"/>
      <c r="J71" s="294"/>
      <c r="K71" s="294"/>
      <c r="L71" s="295"/>
    </row>
    <row r="72" spans="1:12" s="7" customFormat="1" ht="15.75" customHeight="1" x14ac:dyDescent="0.25">
      <c r="A72" s="299"/>
      <c r="B72" s="300"/>
      <c r="C72" s="300"/>
      <c r="D72" s="301"/>
      <c r="E72" s="288"/>
      <c r="F72" s="289"/>
      <c r="G72" s="125"/>
      <c r="H72" s="125"/>
      <c r="I72" s="125"/>
      <c r="J72" s="125"/>
      <c r="K72" s="221" t="str">
        <f>IF(A72="", "", SUM(E72:J72))</f>
        <v/>
      </c>
      <c r="L72" s="222"/>
    </row>
    <row r="73" spans="1:12" s="7" customFormat="1" ht="15.75" customHeight="1" x14ac:dyDescent="0.25">
      <c r="A73" s="299"/>
      <c r="B73" s="300"/>
      <c r="C73" s="300"/>
      <c r="D73" s="301"/>
      <c r="E73" s="318"/>
      <c r="F73" s="250"/>
      <c r="G73" s="106"/>
      <c r="H73" s="106"/>
      <c r="I73" s="106"/>
      <c r="J73" s="106"/>
      <c r="K73" s="221" t="str">
        <f>IF(A73="", "", SUM(E73:J73))</f>
        <v/>
      </c>
      <c r="L73" s="222"/>
    </row>
    <row r="74" spans="1:12" s="7" customFormat="1" ht="15.75" customHeight="1" x14ac:dyDescent="0.25">
      <c r="A74" s="299"/>
      <c r="B74" s="300"/>
      <c r="C74" s="300"/>
      <c r="D74" s="301"/>
      <c r="E74" s="318"/>
      <c r="F74" s="250"/>
      <c r="G74" s="106"/>
      <c r="H74" s="106"/>
      <c r="I74" s="106"/>
      <c r="J74" s="106"/>
      <c r="K74" s="221" t="str">
        <f>IF(A74="", "", SUM(E74:J74))</f>
        <v/>
      </c>
      <c r="L74" s="222"/>
    </row>
    <row r="75" spans="1:12" s="7" customFormat="1" ht="15.75" customHeight="1" thickBot="1" x14ac:dyDescent="0.3">
      <c r="A75" s="337" t="s">
        <v>169</v>
      </c>
      <c r="B75" s="338"/>
      <c r="C75" s="338"/>
      <c r="D75" s="339"/>
      <c r="E75" s="219">
        <f>SUM(E72:F74)</f>
        <v>0</v>
      </c>
      <c r="F75" s="220"/>
      <c r="G75" s="37">
        <f>SUM(G72:G74)</f>
        <v>0</v>
      </c>
      <c r="H75" s="37">
        <f>SUM(H72:H74)</f>
        <v>0</v>
      </c>
      <c r="I75" s="37">
        <f>SUM(I72:I74)</f>
        <v>0</v>
      </c>
      <c r="J75" s="37">
        <f>SUM(J72:J74)</f>
        <v>0</v>
      </c>
      <c r="K75" s="316">
        <f>SUM(K72:L74)</f>
        <v>0</v>
      </c>
      <c r="L75" s="317"/>
    </row>
    <row r="76" spans="1:12" s="7" customFormat="1" ht="15.75" customHeight="1" x14ac:dyDescent="0.25">
      <c r="A76" s="39" t="s">
        <v>170</v>
      </c>
      <c r="B76" s="40"/>
      <c r="C76" s="40"/>
      <c r="D76" s="40"/>
      <c r="E76" s="235" t="s">
        <v>147</v>
      </c>
      <c r="F76" s="236"/>
      <c r="G76" s="42" t="s">
        <v>138</v>
      </c>
      <c r="H76" s="42" t="s">
        <v>139</v>
      </c>
      <c r="I76" s="42" t="s">
        <v>140</v>
      </c>
      <c r="J76" s="42" t="s">
        <v>141</v>
      </c>
      <c r="K76" s="225" t="s">
        <v>133</v>
      </c>
      <c r="L76" s="226"/>
    </row>
    <row r="77" spans="1:12" s="7" customFormat="1" ht="67.5" customHeight="1" x14ac:dyDescent="0.25">
      <c r="A77" s="311" t="s">
        <v>171</v>
      </c>
      <c r="B77" s="312"/>
      <c r="C77" s="312"/>
      <c r="D77" s="312"/>
      <c r="E77" s="312"/>
      <c r="F77" s="312"/>
      <c r="G77" s="312"/>
      <c r="H77" s="312"/>
      <c r="I77" s="312"/>
      <c r="J77" s="312"/>
      <c r="K77" s="312"/>
      <c r="L77" s="313"/>
    </row>
    <row r="78" spans="1:12" s="7" customFormat="1" x14ac:dyDescent="0.25">
      <c r="A78" s="290" t="s">
        <v>158</v>
      </c>
      <c r="B78" s="291"/>
      <c r="C78" s="291"/>
      <c r="D78" s="291"/>
      <c r="E78" s="291"/>
      <c r="F78" s="291"/>
      <c r="G78" s="291"/>
      <c r="H78" s="291"/>
      <c r="I78" s="291"/>
      <c r="J78" s="291"/>
      <c r="K78" s="291"/>
      <c r="L78" s="292"/>
    </row>
    <row r="79" spans="1:12" s="7" customFormat="1" ht="53.25" customHeight="1" x14ac:dyDescent="0.25">
      <c r="A79" s="293" t="s">
        <v>172</v>
      </c>
      <c r="B79" s="294"/>
      <c r="C79" s="294"/>
      <c r="D79" s="294"/>
      <c r="E79" s="294"/>
      <c r="F79" s="294"/>
      <c r="G79" s="294"/>
      <c r="H79" s="294"/>
      <c r="I79" s="294"/>
      <c r="J79" s="294"/>
      <c r="K79" s="294"/>
      <c r="L79" s="295"/>
    </row>
    <row r="80" spans="1:12" s="7" customFormat="1" ht="15.75" customHeight="1" x14ac:dyDescent="0.25">
      <c r="A80" s="296" t="s">
        <v>173</v>
      </c>
      <c r="B80" s="297"/>
      <c r="C80" s="297"/>
      <c r="D80" s="298"/>
      <c r="E80" s="288">
        <f>ROUND(146.9*48, 0)</f>
        <v>7051</v>
      </c>
      <c r="F80" s="289"/>
      <c r="G80" s="125"/>
      <c r="H80" s="125"/>
      <c r="I80" s="125"/>
      <c r="J80" s="125"/>
      <c r="K80" s="233">
        <f>IF(A80="", "", SUM(E80:J80))</f>
        <v>7051</v>
      </c>
      <c r="L80" s="234"/>
    </row>
    <row r="81" spans="1:12" s="7" customFormat="1" ht="15.75" customHeight="1" x14ac:dyDescent="0.25">
      <c r="A81" s="299"/>
      <c r="B81" s="300"/>
      <c r="C81" s="300"/>
      <c r="D81" s="301"/>
      <c r="E81" s="288"/>
      <c r="F81" s="289"/>
      <c r="G81" s="125"/>
      <c r="H81" s="125"/>
      <c r="I81" s="125"/>
      <c r="J81" s="125"/>
      <c r="K81" s="233" t="str">
        <f>IF(A81="", "", SUM(E81:J81))</f>
        <v/>
      </c>
      <c r="L81" s="234"/>
    </row>
    <row r="82" spans="1:12" s="7" customFormat="1" ht="15.75" customHeight="1" x14ac:dyDescent="0.25">
      <c r="A82" s="299"/>
      <c r="B82" s="300"/>
      <c r="C82" s="300"/>
      <c r="D82" s="301"/>
      <c r="E82" s="288"/>
      <c r="F82" s="289"/>
      <c r="G82" s="125"/>
      <c r="H82" s="125"/>
      <c r="I82" s="125"/>
      <c r="J82" s="125"/>
      <c r="K82" s="233" t="str">
        <f>IF(A82="", "", SUM(E82:J82))</f>
        <v/>
      </c>
      <c r="L82" s="234"/>
    </row>
    <row r="83" spans="1:12" s="7" customFormat="1" ht="15.75" customHeight="1" thickBot="1" x14ac:dyDescent="0.3">
      <c r="A83" s="337" t="s">
        <v>174</v>
      </c>
      <c r="B83" s="338"/>
      <c r="C83" s="338"/>
      <c r="D83" s="339"/>
      <c r="E83" s="219">
        <f>SUM(E80:F82)</f>
        <v>7051</v>
      </c>
      <c r="F83" s="220"/>
      <c r="G83" s="37">
        <f>SUM(G80:G82)</f>
        <v>0</v>
      </c>
      <c r="H83" s="37">
        <f>SUM(H80:H82)</f>
        <v>0</v>
      </c>
      <c r="I83" s="37">
        <f>SUM(I80:I82)</f>
        <v>0</v>
      </c>
      <c r="J83" s="37">
        <f>SUM(J80:J82)</f>
        <v>0</v>
      </c>
      <c r="K83" s="231">
        <f>SUM(K80:L82)</f>
        <v>7051</v>
      </c>
      <c r="L83" s="232"/>
    </row>
    <row r="84" spans="1:12" s="7" customFormat="1" ht="15.75" customHeight="1" x14ac:dyDescent="0.25">
      <c r="A84" s="43" t="s">
        <v>175</v>
      </c>
      <c r="B84" s="44"/>
      <c r="C84" s="44"/>
      <c r="D84" s="45"/>
      <c r="E84" s="235" t="s">
        <v>147</v>
      </c>
      <c r="F84" s="236"/>
      <c r="G84" s="42" t="s">
        <v>138</v>
      </c>
      <c r="H84" s="42" t="s">
        <v>139</v>
      </c>
      <c r="I84" s="42" t="s">
        <v>140</v>
      </c>
      <c r="J84" s="42" t="s">
        <v>141</v>
      </c>
      <c r="K84" s="225" t="s">
        <v>133</v>
      </c>
      <c r="L84" s="226"/>
    </row>
    <row r="85" spans="1:12" s="7" customFormat="1" ht="27" customHeight="1" x14ac:dyDescent="0.25">
      <c r="A85" s="311" t="s">
        <v>176</v>
      </c>
      <c r="B85" s="312"/>
      <c r="C85" s="312"/>
      <c r="D85" s="312"/>
      <c r="E85" s="312"/>
      <c r="F85" s="312"/>
      <c r="G85" s="312"/>
      <c r="H85" s="312"/>
      <c r="I85" s="312"/>
      <c r="J85" s="312"/>
      <c r="K85" s="312"/>
      <c r="L85" s="313"/>
    </row>
    <row r="86" spans="1:12" s="7" customFormat="1" x14ac:dyDescent="0.25">
      <c r="A86" s="290" t="s">
        <v>158</v>
      </c>
      <c r="B86" s="291"/>
      <c r="C86" s="291"/>
      <c r="D86" s="291"/>
      <c r="E86" s="291"/>
      <c r="F86" s="291"/>
      <c r="G86" s="291"/>
      <c r="H86" s="291"/>
      <c r="I86" s="291"/>
      <c r="J86" s="291"/>
      <c r="K86" s="291"/>
      <c r="L86" s="292"/>
    </row>
    <row r="87" spans="1:12" s="7" customFormat="1" ht="53.25" customHeight="1" x14ac:dyDescent="0.25">
      <c r="A87" s="293"/>
      <c r="B87" s="294"/>
      <c r="C87" s="294"/>
      <c r="D87" s="294"/>
      <c r="E87" s="294"/>
      <c r="F87" s="294"/>
      <c r="G87" s="294"/>
      <c r="H87" s="294"/>
      <c r="I87" s="294"/>
      <c r="J87" s="294"/>
      <c r="K87" s="294"/>
      <c r="L87" s="295"/>
    </row>
    <row r="88" spans="1:12" s="7" customFormat="1" ht="15.75" customHeight="1" x14ac:dyDescent="0.25">
      <c r="A88" s="309"/>
      <c r="B88" s="309"/>
      <c r="C88" s="309"/>
      <c r="D88" s="309"/>
      <c r="E88" s="310"/>
      <c r="F88" s="310"/>
      <c r="G88" s="125"/>
      <c r="H88" s="125"/>
      <c r="I88" s="125"/>
      <c r="J88" s="125"/>
      <c r="K88" s="221" t="str">
        <f>IF(A88="", "", SUM(E88:J88))</f>
        <v/>
      </c>
      <c r="L88" s="222"/>
    </row>
    <row r="89" spans="1:12" s="7" customFormat="1" ht="15.75" customHeight="1" x14ac:dyDescent="0.25">
      <c r="A89" s="309"/>
      <c r="B89" s="309"/>
      <c r="C89" s="309"/>
      <c r="D89" s="309"/>
      <c r="E89" s="310"/>
      <c r="F89" s="310"/>
      <c r="G89" s="125"/>
      <c r="H89" s="125"/>
      <c r="I89" s="125"/>
      <c r="J89" s="125"/>
      <c r="K89" s="221" t="str">
        <f>IF(A89="", "", SUM(E89:J89))</f>
        <v/>
      </c>
      <c r="L89" s="222"/>
    </row>
    <row r="90" spans="1:12" s="7" customFormat="1" ht="15.75" customHeight="1" x14ac:dyDescent="0.25">
      <c r="A90" s="309"/>
      <c r="B90" s="309"/>
      <c r="C90" s="309"/>
      <c r="D90" s="309"/>
      <c r="E90" s="310"/>
      <c r="F90" s="310"/>
      <c r="G90" s="125"/>
      <c r="H90" s="125"/>
      <c r="I90" s="125"/>
      <c r="J90" s="125"/>
      <c r="K90" s="221" t="str">
        <f>IF(A90="", "", SUM(E90:J90))</f>
        <v/>
      </c>
      <c r="L90" s="222"/>
    </row>
    <row r="91" spans="1:12" s="7" customFormat="1" ht="15.75" customHeight="1" thickBot="1" x14ac:dyDescent="0.3">
      <c r="A91" s="36" t="s">
        <v>177</v>
      </c>
      <c r="B91" s="129"/>
      <c r="C91" s="130"/>
      <c r="D91" s="131"/>
      <c r="E91" s="219">
        <f>SUM(E88:F90)</f>
        <v>0</v>
      </c>
      <c r="F91" s="220"/>
      <c r="G91" s="37">
        <f>SUM(G88:G90)</f>
        <v>0</v>
      </c>
      <c r="H91" s="37">
        <f>SUM(H88:H90)</f>
        <v>0</v>
      </c>
      <c r="I91" s="37">
        <f>SUM(I88:I90)</f>
        <v>0</v>
      </c>
      <c r="J91" s="37">
        <f>SUM(J88:J90)</f>
        <v>0</v>
      </c>
      <c r="K91" s="219">
        <f>SUM(K88:L90)</f>
        <v>0</v>
      </c>
      <c r="L91" s="220"/>
    </row>
    <row r="92" spans="1:12" s="7" customFormat="1" ht="15.75" customHeight="1" x14ac:dyDescent="0.25">
      <c r="A92" s="39" t="s">
        <v>178</v>
      </c>
      <c r="B92" s="40"/>
      <c r="C92" s="40"/>
      <c r="D92" s="40"/>
      <c r="E92" s="314" t="s">
        <v>147</v>
      </c>
      <c r="F92" s="315"/>
      <c r="G92" s="41" t="s">
        <v>138</v>
      </c>
      <c r="H92" s="41" t="s">
        <v>139</v>
      </c>
      <c r="I92" s="41" t="s">
        <v>140</v>
      </c>
      <c r="J92" s="41" t="s">
        <v>141</v>
      </c>
      <c r="K92" s="225" t="s">
        <v>133</v>
      </c>
      <c r="L92" s="226"/>
    </row>
    <row r="93" spans="1:12" s="7" customFormat="1" ht="54.75" customHeight="1" x14ac:dyDescent="0.25">
      <c r="A93" s="311" t="s">
        <v>179</v>
      </c>
      <c r="B93" s="312"/>
      <c r="C93" s="312"/>
      <c r="D93" s="312"/>
      <c r="E93" s="312"/>
      <c r="F93" s="312"/>
      <c r="G93" s="312"/>
      <c r="H93" s="312"/>
      <c r="I93" s="312"/>
      <c r="J93" s="312"/>
      <c r="K93" s="312"/>
      <c r="L93" s="313"/>
    </row>
    <row r="94" spans="1:12" s="7" customFormat="1" x14ac:dyDescent="0.25">
      <c r="A94" s="290" t="s">
        <v>158</v>
      </c>
      <c r="B94" s="291"/>
      <c r="C94" s="291"/>
      <c r="D94" s="291"/>
      <c r="E94" s="291"/>
      <c r="F94" s="291"/>
      <c r="G94" s="291"/>
      <c r="H94" s="291"/>
      <c r="I94" s="291"/>
      <c r="J94" s="291"/>
      <c r="K94" s="291"/>
      <c r="L94" s="292"/>
    </row>
    <row r="95" spans="1:12" s="7" customFormat="1" ht="53.25" customHeight="1" x14ac:dyDescent="0.25">
      <c r="A95" s="293"/>
      <c r="B95" s="294"/>
      <c r="C95" s="294"/>
      <c r="D95" s="294"/>
      <c r="E95" s="294"/>
      <c r="F95" s="294"/>
      <c r="G95" s="294"/>
      <c r="H95" s="294"/>
      <c r="I95" s="294"/>
      <c r="J95" s="294"/>
      <c r="K95" s="294"/>
      <c r="L95" s="295"/>
    </row>
    <row r="96" spans="1:12" s="7" customFormat="1" ht="15.75" customHeight="1" x14ac:dyDescent="0.25">
      <c r="A96" s="299"/>
      <c r="B96" s="300"/>
      <c r="C96" s="300"/>
      <c r="D96" s="301"/>
      <c r="E96" s="288"/>
      <c r="F96" s="289"/>
      <c r="G96" s="125"/>
      <c r="H96" s="125"/>
      <c r="I96" s="125"/>
      <c r="J96" s="125"/>
      <c r="K96" s="221" t="str">
        <f>IF(A96="", "", SUM(E96:J96))</f>
        <v/>
      </c>
      <c r="L96" s="222"/>
    </row>
    <row r="97" spans="1:12" s="7" customFormat="1" ht="15.75" customHeight="1" x14ac:dyDescent="0.25">
      <c r="A97" s="296"/>
      <c r="B97" s="297"/>
      <c r="C97" s="297"/>
      <c r="D97" s="298"/>
      <c r="E97" s="288"/>
      <c r="F97" s="289"/>
      <c r="G97" s="125"/>
      <c r="H97" s="125"/>
      <c r="I97" s="125"/>
      <c r="J97" s="125"/>
      <c r="K97" s="221" t="str">
        <f>IF(A97="", "", SUM(E97:J97))</f>
        <v/>
      </c>
      <c r="L97" s="222"/>
    </row>
    <row r="98" spans="1:12" s="7" customFormat="1" ht="15.75" customHeight="1" x14ac:dyDescent="0.25">
      <c r="A98" s="299"/>
      <c r="B98" s="300"/>
      <c r="C98" s="300"/>
      <c r="D98" s="301"/>
      <c r="E98" s="288"/>
      <c r="F98" s="289"/>
      <c r="G98" s="125"/>
      <c r="H98" s="125"/>
      <c r="I98" s="125"/>
      <c r="J98" s="125"/>
      <c r="K98" s="221" t="str">
        <f>IF(A98="", "", SUM(E98:J98))</f>
        <v/>
      </c>
      <c r="L98" s="222"/>
    </row>
    <row r="99" spans="1:12" s="7" customFormat="1" ht="15.75" customHeight="1" thickBot="1" x14ac:dyDescent="0.3">
      <c r="A99" s="337" t="s">
        <v>180</v>
      </c>
      <c r="B99" s="338"/>
      <c r="C99" s="338"/>
      <c r="D99" s="339"/>
      <c r="E99" s="219">
        <f>SUM(E96:F98)</f>
        <v>0</v>
      </c>
      <c r="F99" s="220"/>
      <c r="G99" s="37">
        <f>SUM(G96:G98)</f>
        <v>0</v>
      </c>
      <c r="H99" s="37">
        <f>SUM(H96:H98)</f>
        <v>0</v>
      </c>
      <c r="I99" s="37">
        <f>SUM(I96:I98)</f>
        <v>0</v>
      </c>
      <c r="J99" s="37">
        <f>SUM(J96:J98)</f>
        <v>0</v>
      </c>
      <c r="K99" s="219">
        <f>SUM(K96:L98)</f>
        <v>0</v>
      </c>
      <c r="L99" s="220"/>
    </row>
    <row r="100" spans="1:12" s="7" customFormat="1" ht="15.75" customHeight="1" thickBot="1" x14ac:dyDescent="0.3">
      <c r="A100" s="346" t="s">
        <v>181</v>
      </c>
      <c r="B100" s="347"/>
      <c r="C100" s="347"/>
      <c r="D100" s="347"/>
      <c r="E100" s="347"/>
      <c r="F100" s="347"/>
      <c r="G100" s="347"/>
      <c r="H100" s="347"/>
      <c r="I100" s="347"/>
      <c r="J100" s="347"/>
      <c r="K100" s="347"/>
      <c r="L100" s="348"/>
    </row>
    <row r="101" spans="1:12" s="7" customFormat="1" ht="15.75" customHeight="1" x14ac:dyDescent="0.25">
      <c r="A101" s="53" t="s">
        <v>182</v>
      </c>
      <c r="B101" s="54"/>
      <c r="C101" s="54"/>
      <c r="D101" s="54"/>
      <c r="E101" s="223" t="s">
        <v>147</v>
      </c>
      <c r="F101" s="224"/>
      <c r="G101" s="55" t="s">
        <v>138</v>
      </c>
      <c r="H101" s="55" t="s">
        <v>139</v>
      </c>
      <c r="I101" s="55" t="s">
        <v>140</v>
      </c>
      <c r="J101" s="55" t="s">
        <v>141</v>
      </c>
      <c r="K101" s="223" t="s">
        <v>133</v>
      </c>
      <c r="L101" s="224"/>
    </row>
    <row r="102" spans="1:12" s="7" customFormat="1" ht="30" customHeight="1" x14ac:dyDescent="0.25">
      <c r="A102" s="282" t="s">
        <v>183</v>
      </c>
      <c r="B102" s="302"/>
      <c r="C102" s="302"/>
      <c r="D102" s="302"/>
      <c r="E102" s="302"/>
      <c r="F102" s="302"/>
      <c r="G102" s="302"/>
      <c r="H102" s="302"/>
      <c r="I102" s="302"/>
      <c r="J102" s="302"/>
      <c r="K102" s="302"/>
      <c r="L102" s="303"/>
    </row>
    <row r="103" spans="1:12" s="7" customFormat="1" x14ac:dyDescent="0.25">
      <c r="A103" s="290" t="s">
        <v>158</v>
      </c>
      <c r="B103" s="291"/>
      <c r="C103" s="291"/>
      <c r="D103" s="291"/>
      <c r="E103" s="291"/>
      <c r="F103" s="291"/>
      <c r="G103" s="291"/>
      <c r="H103" s="291"/>
      <c r="I103" s="291"/>
      <c r="J103" s="291"/>
      <c r="K103" s="291"/>
      <c r="L103" s="292"/>
    </row>
    <row r="104" spans="1:12" s="7" customFormat="1" ht="53.25" customHeight="1" x14ac:dyDescent="0.25">
      <c r="A104" s="293" t="s">
        <v>248</v>
      </c>
      <c r="B104" s="294"/>
      <c r="C104" s="294"/>
      <c r="D104" s="294"/>
      <c r="E104" s="294"/>
      <c r="F104" s="294"/>
      <c r="G104" s="294"/>
      <c r="H104" s="294"/>
      <c r="I104" s="294"/>
      <c r="J104" s="294"/>
      <c r="K104" s="294"/>
      <c r="L104" s="295"/>
    </row>
    <row r="105" spans="1:12" s="7" customFormat="1" ht="15.75" customHeight="1" x14ac:dyDescent="0.25">
      <c r="A105" s="296" t="s">
        <v>184</v>
      </c>
      <c r="B105" s="297"/>
      <c r="C105" s="297"/>
      <c r="D105" s="298"/>
      <c r="E105" s="288">
        <v>2500</v>
      </c>
      <c r="F105" s="289"/>
      <c r="G105" s="106"/>
      <c r="H105" s="106"/>
      <c r="I105" s="106"/>
      <c r="J105" s="106"/>
      <c r="K105" s="221">
        <f>IF(A105="", "", SUM(E105:J105))</f>
        <v>2500</v>
      </c>
      <c r="L105" s="222"/>
    </row>
    <row r="106" spans="1:12" s="7" customFormat="1" ht="15.75" customHeight="1" x14ac:dyDescent="0.25">
      <c r="A106" s="299" t="s">
        <v>185</v>
      </c>
      <c r="B106" s="300"/>
      <c r="C106" s="300"/>
      <c r="D106" s="301"/>
      <c r="E106" s="288">
        <v>2460</v>
      </c>
      <c r="F106" s="289"/>
      <c r="G106" s="106"/>
      <c r="H106" s="106"/>
      <c r="I106" s="106"/>
      <c r="J106" s="106"/>
      <c r="K106" s="221">
        <f>IF(A106="", "", SUM(E106:J106))</f>
        <v>2460</v>
      </c>
      <c r="L106" s="222"/>
    </row>
    <row r="107" spans="1:12" s="7" customFormat="1" ht="15.75" customHeight="1" x14ac:dyDescent="0.25">
      <c r="A107" s="299"/>
      <c r="B107" s="300"/>
      <c r="C107" s="300"/>
      <c r="D107" s="301"/>
      <c r="E107" s="288"/>
      <c r="F107" s="289"/>
      <c r="G107" s="106"/>
      <c r="H107" s="106"/>
      <c r="I107" s="106"/>
      <c r="J107" s="106"/>
      <c r="K107" s="221" t="str">
        <f>IF(A107="", "", SUM(E107:J107))</f>
        <v/>
      </c>
      <c r="L107" s="222"/>
    </row>
    <row r="108" spans="1:12" s="7" customFormat="1" ht="15.75" customHeight="1" thickBot="1" x14ac:dyDescent="0.3">
      <c r="A108" s="304" t="s">
        <v>186</v>
      </c>
      <c r="B108" s="305"/>
      <c r="C108" s="305"/>
      <c r="D108" s="306"/>
      <c r="E108" s="307">
        <f>SUM(E105:F107)</f>
        <v>4960</v>
      </c>
      <c r="F108" s="308"/>
      <c r="G108" s="38">
        <f>SUM(G105:G107)</f>
        <v>0</v>
      </c>
      <c r="H108" s="38">
        <f>SUM(H105:H107)</f>
        <v>0</v>
      </c>
      <c r="I108" s="38">
        <f>SUM(I105:I107)</f>
        <v>0</v>
      </c>
      <c r="J108" s="38">
        <f>SUM(J105:J107)</f>
        <v>0</v>
      </c>
      <c r="K108" s="219">
        <f>SUM(K105:L107)</f>
        <v>4960</v>
      </c>
      <c r="L108" s="220"/>
    </row>
    <row r="109" spans="1:12" s="7" customFormat="1" ht="15.75" customHeight="1" x14ac:dyDescent="0.25">
      <c r="A109" s="53" t="s">
        <v>187</v>
      </c>
      <c r="B109" s="54"/>
      <c r="C109" s="54"/>
      <c r="D109" s="54"/>
      <c r="E109" s="223" t="s">
        <v>147</v>
      </c>
      <c r="F109" s="224"/>
      <c r="G109" s="55" t="s">
        <v>138</v>
      </c>
      <c r="H109" s="55" t="s">
        <v>139</v>
      </c>
      <c r="I109" s="55" t="s">
        <v>140</v>
      </c>
      <c r="J109" s="55" t="s">
        <v>141</v>
      </c>
      <c r="K109" s="223" t="s">
        <v>133</v>
      </c>
      <c r="L109" s="224"/>
    </row>
    <row r="110" spans="1:12" s="7" customFormat="1" ht="30" customHeight="1" x14ac:dyDescent="0.25">
      <c r="A110" s="282" t="s">
        <v>188</v>
      </c>
      <c r="B110" s="283"/>
      <c r="C110" s="283"/>
      <c r="D110" s="283"/>
      <c r="E110" s="283"/>
      <c r="F110" s="283"/>
      <c r="G110" s="283"/>
      <c r="H110" s="283"/>
      <c r="I110" s="283"/>
      <c r="J110" s="283"/>
      <c r="K110" s="283"/>
      <c r="L110" s="284"/>
    </row>
    <row r="111" spans="1:12" s="7" customFormat="1" x14ac:dyDescent="0.25">
      <c r="A111" s="290" t="s">
        <v>158</v>
      </c>
      <c r="B111" s="291"/>
      <c r="C111" s="291"/>
      <c r="D111" s="291"/>
      <c r="E111" s="291"/>
      <c r="F111" s="291"/>
      <c r="G111" s="291"/>
      <c r="H111" s="291"/>
      <c r="I111" s="291"/>
      <c r="J111" s="291"/>
      <c r="K111" s="291"/>
      <c r="L111" s="292"/>
    </row>
    <row r="112" spans="1:12" s="7" customFormat="1" ht="53.25" customHeight="1" x14ac:dyDescent="0.25">
      <c r="A112" s="293" t="s">
        <v>189</v>
      </c>
      <c r="B112" s="294"/>
      <c r="C112" s="294"/>
      <c r="D112" s="294"/>
      <c r="E112" s="294"/>
      <c r="F112" s="294"/>
      <c r="G112" s="294"/>
      <c r="H112" s="294"/>
      <c r="I112" s="294"/>
      <c r="J112" s="294"/>
      <c r="K112" s="294"/>
      <c r="L112" s="295"/>
    </row>
    <row r="113" spans="1:12" s="7" customFormat="1" ht="15.75" customHeight="1" x14ac:dyDescent="0.25">
      <c r="A113" s="296" t="s">
        <v>190</v>
      </c>
      <c r="B113" s="297"/>
      <c r="C113" s="297"/>
      <c r="D113" s="298"/>
      <c r="E113" s="288">
        <f>8800+125</f>
        <v>8925</v>
      </c>
      <c r="F113" s="289"/>
      <c r="G113" s="106"/>
      <c r="H113" s="106"/>
      <c r="I113" s="106"/>
      <c r="J113" s="106"/>
      <c r="K113" s="221">
        <f>IF(A113="", "", SUM(E113:J113))</f>
        <v>8925</v>
      </c>
      <c r="L113" s="222"/>
    </row>
    <row r="114" spans="1:12" s="7" customFormat="1" ht="15.75" customHeight="1" x14ac:dyDescent="0.25">
      <c r="A114" s="296" t="s">
        <v>191</v>
      </c>
      <c r="B114" s="297"/>
      <c r="C114" s="297"/>
      <c r="D114" s="298"/>
      <c r="E114" s="288">
        <v>1480</v>
      </c>
      <c r="F114" s="289"/>
      <c r="G114" s="106"/>
      <c r="H114" s="106"/>
      <c r="I114" s="106"/>
      <c r="J114" s="106"/>
      <c r="K114" s="221">
        <f>IF(A114="", "", SUM(E114:J114))</f>
        <v>1480</v>
      </c>
      <c r="L114" s="222"/>
    </row>
    <row r="115" spans="1:12" s="7" customFormat="1" ht="15.75" customHeight="1" x14ac:dyDescent="0.25">
      <c r="A115" s="296"/>
      <c r="B115" s="297"/>
      <c r="C115" s="297"/>
      <c r="D115" s="298"/>
      <c r="E115" s="288"/>
      <c r="F115" s="289"/>
      <c r="G115" s="106"/>
      <c r="H115" s="106"/>
      <c r="I115" s="106"/>
      <c r="J115" s="106"/>
      <c r="K115" s="221" t="str">
        <f>IF(A115="", "", SUM(E115:J115))</f>
        <v/>
      </c>
      <c r="L115" s="222"/>
    </row>
    <row r="116" spans="1:12" s="7" customFormat="1" ht="15.75" customHeight="1" thickBot="1" x14ac:dyDescent="0.3">
      <c r="A116" s="337" t="s">
        <v>192</v>
      </c>
      <c r="B116" s="338"/>
      <c r="C116" s="338"/>
      <c r="D116" s="339"/>
      <c r="E116" s="219">
        <f>SUM(E113:F115)</f>
        <v>10405</v>
      </c>
      <c r="F116" s="220"/>
      <c r="G116" s="37">
        <f>SUM(G113:G115)</f>
        <v>0</v>
      </c>
      <c r="H116" s="37">
        <f>SUM(H113:H115)</f>
        <v>0</v>
      </c>
      <c r="I116" s="37">
        <f>SUM(I113:I115)</f>
        <v>0</v>
      </c>
      <c r="J116" s="37">
        <f>SUM(J113:J115)</f>
        <v>0</v>
      </c>
      <c r="K116" s="219">
        <f>SUM(K113:L115)</f>
        <v>10405</v>
      </c>
      <c r="L116" s="220"/>
    </row>
    <row r="117" spans="1:12" s="7" customFormat="1" ht="15.75" customHeight="1" x14ac:dyDescent="0.25">
      <c r="A117" s="53" t="s">
        <v>193</v>
      </c>
      <c r="B117" s="54"/>
      <c r="C117" s="54"/>
      <c r="D117" s="54"/>
      <c r="E117" s="223" t="s">
        <v>147</v>
      </c>
      <c r="F117" s="224"/>
      <c r="G117" s="55" t="s">
        <v>138</v>
      </c>
      <c r="H117" s="55" t="s">
        <v>139</v>
      </c>
      <c r="I117" s="55" t="s">
        <v>140</v>
      </c>
      <c r="J117" s="55" t="s">
        <v>141</v>
      </c>
      <c r="K117" s="223" t="s">
        <v>133</v>
      </c>
      <c r="L117" s="224"/>
    </row>
    <row r="118" spans="1:12" s="7" customFormat="1" ht="39" customHeight="1" x14ac:dyDescent="0.25">
      <c r="A118" s="282" t="s">
        <v>194</v>
      </c>
      <c r="B118" s="283"/>
      <c r="C118" s="283"/>
      <c r="D118" s="283"/>
      <c r="E118" s="283"/>
      <c r="F118" s="283"/>
      <c r="G118" s="283"/>
      <c r="H118" s="283"/>
      <c r="I118" s="283"/>
      <c r="J118" s="283"/>
      <c r="K118" s="283"/>
      <c r="L118" s="284"/>
    </row>
    <row r="119" spans="1:12" s="7" customFormat="1" x14ac:dyDescent="0.25">
      <c r="A119" s="290" t="s">
        <v>158</v>
      </c>
      <c r="B119" s="291"/>
      <c r="C119" s="291"/>
      <c r="D119" s="291"/>
      <c r="E119" s="291"/>
      <c r="F119" s="291"/>
      <c r="G119" s="291"/>
      <c r="H119" s="291"/>
      <c r="I119" s="291"/>
      <c r="J119" s="291"/>
      <c r="K119" s="291"/>
      <c r="L119" s="292"/>
    </row>
    <row r="120" spans="1:12" s="7" customFormat="1" ht="104.25" customHeight="1" x14ac:dyDescent="0.25">
      <c r="A120" s="293" t="s">
        <v>195</v>
      </c>
      <c r="B120" s="294"/>
      <c r="C120" s="294"/>
      <c r="D120" s="294"/>
      <c r="E120" s="294"/>
      <c r="F120" s="294"/>
      <c r="G120" s="294"/>
      <c r="H120" s="294"/>
      <c r="I120" s="294"/>
      <c r="J120" s="294"/>
      <c r="K120" s="294"/>
      <c r="L120" s="295"/>
    </row>
    <row r="121" spans="1:12" s="7" customFormat="1" ht="15.75" customHeight="1" x14ac:dyDescent="0.25">
      <c r="A121" s="296" t="s">
        <v>196</v>
      </c>
      <c r="B121" s="297"/>
      <c r="C121" s="297"/>
      <c r="D121" s="298"/>
      <c r="E121" s="288">
        <v>10000</v>
      </c>
      <c r="F121" s="289"/>
      <c r="G121" s="106"/>
      <c r="H121" s="106"/>
      <c r="I121" s="106"/>
      <c r="J121" s="106"/>
      <c r="K121" s="221">
        <f>IF(A121="", "", SUM(E121:J121))</f>
        <v>10000</v>
      </c>
      <c r="L121" s="222"/>
    </row>
    <row r="122" spans="1:12" s="7" customFormat="1" ht="15.75" customHeight="1" x14ac:dyDescent="0.25">
      <c r="A122" s="299" t="s">
        <v>197</v>
      </c>
      <c r="B122" s="300"/>
      <c r="C122" s="300"/>
      <c r="D122" s="301"/>
      <c r="E122" s="288">
        <v>1000</v>
      </c>
      <c r="F122" s="289"/>
      <c r="G122" s="106"/>
      <c r="H122" s="106"/>
      <c r="I122" s="106"/>
      <c r="J122" s="106"/>
      <c r="K122" s="221">
        <f>IF(A122="", "", SUM(E122:J122))</f>
        <v>1000</v>
      </c>
      <c r="L122" s="222"/>
    </row>
    <row r="123" spans="1:12" s="7" customFormat="1" ht="15.75" customHeight="1" x14ac:dyDescent="0.25">
      <c r="A123" s="299" t="s">
        <v>198</v>
      </c>
      <c r="B123" s="300"/>
      <c r="C123" s="300"/>
      <c r="D123" s="301"/>
      <c r="E123" s="288">
        <v>500</v>
      </c>
      <c r="F123" s="289"/>
      <c r="G123" s="106"/>
      <c r="H123" s="106"/>
      <c r="I123" s="106"/>
      <c r="J123" s="106"/>
      <c r="K123" s="221">
        <f>IF(A123="", "", SUM(E123:J123))</f>
        <v>500</v>
      </c>
      <c r="L123" s="222"/>
    </row>
    <row r="124" spans="1:12" s="7" customFormat="1" ht="15.75" customHeight="1" thickBot="1" x14ac:dyDescent="0.3">
      <c r="A124" s="337" t="s">
        <v>199</v>
      </c>
      <c r="B124" s="338"/>
      <c r="C124" s="338"/>
      <c r="D124" s="339"/>
      <c r="E124" s="219">
        <f>SUM(E121:F123)</f>
        <v>11500</v>
      </c>
      <c r="F124" s="220"/>
      <c r="G124" s="37">
        <f>SUM(G121:G123)</f>
        <v>0</v>
      </c>
      <c r="H124" s="37">
        <f>SUM(H121:H123)</f>
        <v>0</v>
      </c>
      <c r="I124" s="37">
        <f>SUM(I121:I123)</f>
        <v>0</v>
      </c>
      <c r="J124" s="37">
        <f>SUM(J121:J123)</f>
        <v>0</v>
      </c>
      <c r="K124" s="219">
        <f>SUM(K121:L123)</f>
        <v>11500</v>
      </c>
      <c r="L124" s="220"/>
    </row>
    <row r="125" spans="1:12" s="7" customFormat="1" ht="15.75" customHeight="1" x14ac:dyDescent="0.25">
      <c r="A125" s="53" t="s">
        <v>200</v>
      </c>
      <c r="B125" s="54"/>
      <c r="C125" s="54"/>
      <c r="D125" s="54"/>
      <c r="E125" s="223" t="s">
        <v>147</v>
      </c>
      <c r="F125" s="224"/>
      <c r="G125" s="55" t="s">
        <v>138</v>
      </c>
      <c r="H125" s="55" t="s">
        <v>139</v>
      </c>
      <c r="I125" s="55" t="s">
        <v>140</v>
      </c>
      <c r="J125" s="55" t="s">
        <v>141</v>
      </c>
      <c r="K125" s="223" t="s">
        <v>133</v>
      </c>
      <c r="L125" s="224"/>
    </row>
    <row r="126" spans="1:12" s="7" customFormat="1" ht="65.25" customHeight="1" x14ac:dyDescent="0.25">
      <c r="A126" s="282" t="s">
        <v>201</v>
      </c>
      <c r="B126" s="283"/>
      <c r="C126" s="283"/>
      <c r="D126" s="283"/>
      <c r="E126" s="283"/>
      <c r="F126" s="283"/>
      <c r="G126" s="283"/>
      <c r="H126" s="283"/>
      <c r="I126" s="283"/>
      <c r="J126" s="283"/>
      <c r="K126" s="283"/>
      <c r="L126" s="284"/>
    </row>
    <row r="127" spans="1:12" s="7" customFormat="1" x14ac:dyDescent="0.25">
      <c r="A127" s="290" t="s">
        <v>158</v>
      </c>
      <c r="B127" s="291"/>
      <c r="C127" s="291"/>
      <c r="D127" s="291"/>
      <c r="E127" s="291"/>
      <c r="F127" s="291"/>
      <c r="G127" s="291"/>
      <c r="H127" s="291"/>
      <c r="I127" s="291"/>
      <c r="J127" s="291"/>
      <c r="K127" s="291"/>
      <c r="L127" s="292"/>
    </row>
    <row r="128" spans="1:12" s="7" customFormat="1" ht="53.25" customHeight="1" x14ac:dyDescent="0.25">
      <c r="A128" s="293" t="s">
        <v>247</v>
      </c>
      <c r="B128" s="294"/>
      <c r="C128" s="294"/>
      <c r="D128" s="294"/>
      <c r="E128" s="294"/>
      <c r="F128" s="294"/>
      <c r="G128" s="294"/>
      <c r="H128" s="294"/>
      <c r="I128" s="294"/>
      <c r="J128" s="294"/>
      <c r="K128" s="294"/>
      <c r="L128" s="295"/>
    </row>
    <row r="129" spans="1:12" s="7" customFormat="1" ht="15.75" customHeight="1" x14ac:dyDescent="0.25">
      <c r="A129" s="285" t="s">
        <v>202</v>
      </c>
      <c r="B129" s="286"/>
      <c r="C129" s="286"/>
      <c r="D129" s="287"/>
      <c r="E129" s="288">
        <v>630</v>
      </c>
      <c r="F129" s="289"/>
      <c r="G129" s="106"/>
      <c r="H129" s="106"/>
      <c r="I129" s="106"/>
      <c r="J129" s="106"/>
      <c r="K129" s="221">
        <f>IF(A129="", "", SUM(E129:J129))</f>
        <v>630</v>
      </c>
      <c r="L129" s="222"/>
    </row>
    <row r="130" spans="1:12" s="7" customFormat="1" ht="15.75" customHeight="1" x14ac:dyDescent="0.25">
      <c r="A130" s="285"/>
      <c r="B130" s="286"/>
      <c r="C130" s="286"/>
      <c r="D130" s="287"/>
      <c r="E130" s="288"/>
      <c r="F130" s="289"/>
      <c r="G130" s="106"/>
      <c r="H130" s="106"/>
      <c r="I130" s="106"/>
      <c r="J130" s="106"/>
      <c r="K130" s="221" t="str">
        <f>IF(A130="", "", SUM(E130:J130))</f>
        <v/>
      </c>
      <c r="L130" s="222"/>
    </row>
    <row r="131" spans="1:12" s="7" customFormat="1" ht="15.75" customHeight="1" x14ac:dyDescent="0.25">
      <c r="A131" s="285"/>
      <c r="B131" s="286"/>
      <c r="C131" s="286"/>
      <c r="D131" s="287"/>
      <c r="E131" s="288"/>
      <c r="F131" s="289"/>
      <c r="G131" s="106"/>
      <c r="H131" s="106"/>
      <c r="I131" s="106"/>
      <c r="J131" s="106"/>
      <c r="K131" s="221" t="str">
        <f>IF(A131="", "", SUM(E131:J131))</f>
        <v/>
      </c>
      <c r="L131" s="222"/>
    </row>
    <row r="132" spans="1:12" s="7" customFormat="1" ht="15.75" customHeight="1" x14ac:dyDescent="0.25">
      <c r="A132" s="285"/>
      <c r="B132" s="286"/>
      <c r="C132" s="286"/>
      <c r="D132" s="287"/>
      <c r="E132" s="288"/>
      <c r="F132" s="289"/>
      <c r="G132" s="106"/>
      <c r="H132" s="106"/>
      <c r="I132" s="106"/>
      <c r="J132" s="106"/>
      <c r="K132" s="221" t="str">
        <f>IF(A132="", "", SUM(E132:J132))</f>
        <v/>
      </c>
      <c r="L132" s="222"/>
    </row>
    <row r="133" spans="1:12" s="7" customFormat="1" ht="15.75" customHeight="1" x14ac:dyDescent="0.25">
      <c r="A133" s="285"/>
      <c r="B133" s="286"/>
      <c r="C133" s="286"/>
      <c r="D133" s="287"/>
      <c r="E133" s="288"/>
      <c r="F133" s="289"/>
      <c r="G133" s="106"/>
      <c r="H133" s="106"/>
      <c r="I133" s="106"/>
      <c r="J133" s="106"/>
      <c r="K133" s="221" t="str">
        <f>IF(A133="", "", SUM(E133:J133))</f>
        <v/>
      </c>
      <c r="L133" s="222"/>
    </row>
    <row r="134" spans="1:12" s="7" customFormat="1" ht="15.75" customHeight="1" thickBot="1" x14ac:dyDescent="0.3">
      <c r="A134" s="337" t="s">
        <v>203</v>
      </c>
      <c r="B134" s="338"/>
      <c r="C134" s="338"/>
      <c r="D134" s="339"/>
      <c r="E134" s="219">
        <f>SUM(E129:F133)</f>
        <v>630</v>
      </c>
      <c r="F134" s="220"/>
      <c r="G134" s="37">
        <f>SUM(G129:G133)</f>
        <v>0</v>
      </c>
      <c r="H134" s="37">
        <f>SUM(H129:H133)</f>
        <v>0</v>
      </c>
      <c r="I134" s="37">
        <f>SUM(I129:I133)</f>
        <v>0</v>
      </c>
      <c r="J134" s="37">
        <f>SUM(J129:J133)</f>
        <v>0</v>
      </c>
      <c r="K134" s="219">
        <f>SUM(K129:L133)</f>
        <v>630</v>
      </c>
      <c r="L134" s="220"/>
    </row>
    <row r="135" spans="1:12" s="7" customFormat="1" ht="15.75" customHeight="1" x14ac:dyDescent="0.25">
      <c r="A135" s="340" t="s">
        <v>204</v>
      </c>
      <c r="B135" s="341"/>
      <c r="C135" s="341"/>
      <c r="D135" s="341"/>
      <c r="E135" s="341"/>
      <c r="F135" s="341"/>
      <c r="G135" s="341"/>
      <c r="H135" s="341"/>
      <c r="I135" s="341"/>
      <c r="J135" s="341"/>
      <c r="K135" s="341"/>
      <c r="L135" s="342"/>
    </row>
    <row r="136" spans="1:12" s="7" customFormat="1" ht="154.5" customHeight="1" x14ac:dyDescent="0.25">
      <c r="A136" s="333" t="s">
        <v>205</v>
      </c>
      <c r="B136" s="334"/>
      <c r="C136" s="334"/>
      <c r="D136" s="334"/>
      <c r="E136" s="334"/>
      <c r="F136" s="335"/>
      <c r="G136" s="335"/>
      <c r="H136" s="335"/>
      <c r="I136" s="335"/>
      <c r="J136" s="335"/>
      <c r="K136" s="335"/>
      <c r="L136" s="336"/>
    </row>
    <row r="137" spans="1:12" s="7" customFormat="1" ht="26.25" customHeight="1" x14ac:dyDescent="0.25">
      <c r="A137" s="259" t="s">
        <v>206</v>
      </c>
      <c r="B137" s="260"/>
      <c r="C137" s="263" t="s">
        <v>207</v>
      </c>
      <c r="D137" s="263"/>
      <c r="E137" s="264"/>
      <c r="F137" s="122" t="s">
        <v>158</v>
      </c>
      <c r="G137" s="122"/>
      <c r="H137" s="122"/>
      <c r="I137" s="122"/>
      <c r="J137" s="122"/>
      <c r="K137" s="122"/>
      <c r="L137" s="123"/>
    </row>
    <row r="138" spans="1:12" s="7" customFormat="1" ht="9" customHeight="1" x14ac:dyDescent="0.25">
      <c r="A138" s="261"/>
      <c r="B138" s="262"/>
      <c r="C138" s="265"/>
      <c r="D138" s="265"/>
      <c r="E138" s="266"/>
      <c r="F138" s="276" t="s">
        <v>246</v>
      </c>
      <c r="G138" s="276"/>
      <c r="H138" s="276"/>
      <c r="I138" s="276"/>
      <c r="J138" s="276"/>
      <c r="K138" s="276"/>
      <c r="L138" s="277"/>
    </row>
    <row r="139" spans="1:12" s="7" customFormat="1" ht="24.75" customHeight="1" x14ac:dyDescent="0.3">
      <c r="A139" s="257" t="s">
        <v>208</v>
      </c>
      <c r="B139" s="258"/>
      <c r="C139" s="274" t="s">
        <v>209</v>
      </c>
      <c r="D139" s="274"/>
      <c r="E139" s="275"/>
      <c r="F139" s="276"/>
      <c r="G139" s="276"/>
      <c r="H139" s="276"/>
      <c r="I139" s="276"/>
      <c r="J139" s="276"/>
      <c r="K139" s="276"/>
      <c r="L139" s="277"/>
    </row>
    <row r="140" spans="1:12" s="7" customFormat="1" ht="24.75" customHeight="1" x14ac:dyDescent="0.3">
      <c r="A140" s="257" t="s">
        <v>210</v>
      </c>
      <c r="B140" s="258"/>
      <c r="C140" s="267">
        <v>0.1</v>
      </c>
      <c r="D140" s="267"/>
      <c r="E140" s="268"/>
      <c r="F140" s="276"/>
      <c r="G140" s="276"/>
      <c r="H140" s="276"/>
      <c r="I140" s="276"/>
      <c r="J140" s="276"/>
      <c r="K140" s="276"/>
      <c r="L140" s="277"/>
    </row>
    <row r="141" spans="1:12" s="7" customFormat="1" ht="33.75" customHeight="1" x14ac:dyDescent="0.3">
      <c r="A141" s="255" t="s">
        <v>211</v>
      </c>
      <c r="B141" s="256"/>
      <c r="C141" s="269">
        <f>K13-J13</f>
        <v>14095</v>
      </c>
      <c r="D141" s="269"/>
      <c r="E141" s="270"/>
      <c r="F141" s="276"/>
      <c r="G141" s="276"/>
      <c r="H141" s="276"/>
      <c r="I141" s="276"/>
      <c r="J141" s="276"/>
      <c r="K141" s="276"/>
      <c r="L141" s="277"/>
    </row>
    <row r="142" spans="1:12" s="7" customFormat="1" ht="33" customHeight="1" thickBot="1" x14ac:dyDescent="0.35">
      <c r="A142" s="280" t="s">
        <v>212</v>
      </c>
      <c r="B142" s="281"/>
      <c r="C142" s="271">
        <f>C141*C140</f>
        <v>1409.5</v>
      </c>
      <c r="D142" s="272"/>
      <c r="E142" s="273"/>
      <c r="F142" s="278"/>
      <c r="G142" s="278"/>
      <c r="H142" s="278"/>
      <c r="I142" s="278"/>
      <c r="J142" s="278"/>
      <c r="K142" s="278"/>
      <c r="L142" s="279"/>
    </row>
    <row r="143" spans="1:12" s="7" customFormat="1" ht="15.75" customHeight="1" x14ac:dyDescent="0.25">
      <c r="A143" s="101" t="s">
        <v>213</v>
      </c>
      <c r="B143" s="102"/>
      <c r="C143" s="102"/>
      <c r="D143" s="102"/>
      <c r="E143" s="229" t="s">
        <v>147</v>
      </c>
      <c r="F143" s="230"/>
      <c r="G143" s="103" t="s">
        <v>138</v>
      </c>
      <c r="H143" s="103" t="s">
        <v>139</v>
      </c>
      <c r="I143" s="103" t="s">
        <v>140</v>
      </c>
      <c r="J143" s="103" t="s">
        <v>141</v>
      </c>
      <c r="K143" s="229" t="s">
        <v>133</v>
      </c>
      <c r="L143" s="230"/>
    </row>
    <row r="144" spans="1:12" s="7" customFormat="1" ht="15.75" customHeight="1" x14ac:dyDescent="0.25">
      <c r="A144" s="251" t="str">
        <f>IF(C142&gt;0, "Indirect Costs", "")</f>
        <v>Indirect Costs</v>
      </c>
      <c r="B144" s="252"/>
      <c r="C144" s="253">
        <f>C142</f>
        <v>1409.5</v>
      </c>
      <c r="D144" s="254"/>
      <c r="E144" s="249">
        <f>C144+0.5</f>
        <v>1410</v>
      </c>
      <c r="F144" s="250"/>
      <c r="G144" s="108"/>
      <c r="H144" s="108"/>
      <c r="I144" s="108"/>
      <c r="J144" s="108"/>
      <c r="K144" s="227">
        <f>IF(A144="", "", SUM(E144:J144))</f>
        <v>1410</v>
      </c>
      <c r="L144" s="228"/>
    </row>
    <row r="145" spans="1:12" s="7" customFormat="1" x14ac:dyDescent="0.25">
      <c r="A145" s="24"/>
      <c r="B145" s="24"/>
      <c r="C145" s="24"/>
      <c r="D145" s="24"/>
      <c r="E145" s="25"/>
      <c r="F145" s="25"/>
      <c r="G145" s="25"/>
      <c r="H145" s="26"/>
      <c r="I145" s="26"/>
      <c r="J145" s="26"/>
      <c r="K145" s="26"/>
      <c r="L145" s="26"/>
    </row>
    <row r="146" spans="1:12" s="7" customFormat="1" x14ac:dyDescent="0.25">
      <c r="A146" s="24"/>
      <c r="B146" s="24"/>
      <c r="C146" s="24"/>
      <c r="D146" s="24"/>
      <c r="E146" s="25"/>
      <c r="F146" s="25"/>
      <c r="G146" s="25"/>
      <c r="H146" s="26"/>
      <c r="I146" s="26"/>
      <c r="J146" s="26"/>
      <c r="K146" s="26"/>
      <c r="L146" s="26"/>
    </row>
    <row r="147" spans="1:12" s="7" customFormat="1" x14ac:dyDescent="0.25">
      <c r="A147" s="24"/>
      <c r="B147" s="24"/>
      <c r="C147" s="24"/>
      <c r="D147" s="24"/>
      <c r="E147" s="25"/>
      <c r="F147" s="25"/>
      <c r="G147" s="25"/>
      <c r="H147" s="26"/>
      <c r="I147" s="26"/>
      <c r="J147" s="26"/>
      <c r="K147" s="26"/>
      <c r="L147" s="26"/>
    </row>
    <row r="148" spans="1:12" s="7" customFormat="1" x14ac:dyDescent="0.25">
      <c r="A148" s="24"/>
      <c r="B148" s="24"/>
      <c r="C148" s="24"/>
      <c r="D148" s="24"/>
      <c r="E148" s="25"/>
      <c r="F148" s="25"/>
      <c r="G148" s="25"/>
      <c r="H148" s="26"/>
      <c r="I148" s="26"/>
      <c r="J148" s="26"/>
      <c r="K148" s="26"/>
      <c r="L148" s="26"/>
    </row>
    <row r="149" spans="1:12" s="7" customFormat="1" x14ac:dyDescent="0.25">
      <c r="A149" s="24"/>
      <c r="B149" s="24"/>
      <c r="C149" s="24"/>
      <c r="D149" s="24"/>
      <c r="E149" s="25"/>
      <c r="F149" s="25"/>
      <c r="G149" s="25"/>
      <c r="H149" s="26"/>
      <c r="I149" s="26"/>
      <c r="J149" s="26"/>
      <c r="K149" s="26"/>
      <c r="L149" s="26"/>
    </row>
    <row r="150" spans="1:12" s="7" customFormat="1" x14ac:dyDescent="0.25">
      <c r="A150" s="24"/>
      <c r="B150" s="24"/>
      <c r="C150" s="24"/>
      <c r="D150" s="24"/>
      <c r="E150" s="25"/>
      <c r="F150" s="25"/>
      <c r="G150" s="25"/>
      <c r="H150" s="26"/>
      <c r="I150" s="26"/>
      <c r="J150" s="26"/>
      <c r="K150" s="26"/>
      <c r="L150" s="26"/>
    </row>
    <row r="151" spans="1:12" s="7" customFormat="1" x14ac:dyDescent="0.25">
      <c r="A151" s="24"/>
      <c r="B151" s="24"/>
      <c r="C151" s="24"/>
      <c r="D151" s="24"/>
      <c r="E151" s="25"/>
      <c r="F151" s="25"/>
      <c r="G151" s="25"/>
      <c r="H151" s="26"/>
      <c r="I151" s="26"/>
      <c r="J151" s="26"/>
      <c r="K151" s="26"/>
      <c r="L151" s="26"/>
    </row>
    <row r="152" spans="1:12" s="7" customFormat="1" x14ac:dyDescent="0.25">
      <c r="A152" s="24"/>
      <c r="B152" s="24"/>
      <c r="C152" s="24"/>
      <c r="D152" s="24"/>
      <c r="E152" s="25"/>
      <c r="F152" s="25"/>
      <c r="G152" s="25"/>
      <c r="H152" s="26"/>
      <c r="I152" s="26"/>
      <c r="J152" s="26"/>
      <c r="K152" s="26"/>
      <c r="L152" s="26"/>
    </row>
    <row r="153" spans="1:12" s="7" customFormat="1" x14ac:dyDescent="0.25">
      <c r="A153" s="24"/>
      <c r="B153" s="24"/>
      <c r="C153" s="24"/>
      <c r="D153" s="24"/>
      <c r="E153" s="25"/>
      <c r="F153" s="25"/>
      <c r="G153" s="25"/>
      <c r="H153" s="26"/>
      <c r="I153" s="26"/>
      <c r="J153" s="26"/>
      <c r="K153" s="26"/>
      <c r="L153" s="26"/>
    </row>
    <row r="154" spans="1:12" s="7" customFormat="1" x14ac:dyDescent="0.25">
      <c r="A154" s="24"/>
      <c r="B154" s="24"/>
      <c r="C154" s="24"/>
      <c r="D154" s="24"/>
      <c r="E154" s="25"/>
      <c r="F154" s="25"/>
      <c r="G154" s="25"/>
      <c r="H154" s="26"/>
      <c r="I154" s="26"/>
      <c r="J154" s="26"/>
      <c r="K154" s="26"/>
      <c r="L154" s="26"/>
    </row>
    <row r="155" spans="1:12" s="7" customFormat="1" x14ac:dyDescent="0.25">
      <c r="A155" s="24"/>
      <c r="B155" s="24"/>
      <c r="C155" s="24"/>
      <c r="D155" s="24"/>
      <c r="E155" s="25"/>
      <c r="F155" s="25"/>
      <c r="G155" s="25"/>
      <c r="H155" s="26"/>
      <c r="I155" s="26"/>
      <c r="J155" s="26"/>
      <c r="K155" s="26"/>
      <c r="L155" s="26"/>
    </row>
    <row r="156" spans="1:12" s="7" customFormat="1" x14ac:dyDescent="0.25">
      <c r="A156" s="24"/>
      <c r="B156" s="24"/>
      <c r="C156" s="24"/>
      <c r="D156" s="24"/>
      <c r="E156" s="25"/>
      <c r="F156" s="25"/>
      <c r="G156" s="25"/>
      <c r="H156" s="26"/>
      <c r="I156" s="26"/>
      <c r="J156" s="26"/>
      <c r="K156" s="26"/>
      <c r="L156" s="26"/>
    </row>
    <row r="157" spans="1:12" s="7" customFormat="1" x14ac:dyDescent="0.25">
      <c r="E157" s="13"/>
      <c r="F157" s="13"/>
      <c r="G157" s="13"/>
      <c r="H157" s="27"/>
      <c r="I157" s="27"/>
      <c r="J157" s="27"/>
      <c r="K157" s="27"/>
      <c r="L157" s="27"/>
    </row>
    <row r="158" spans="1:12" s="7" customFormat="1" x14ac:dyDescent="0.25">
      <c r="E158" s="13"/>
      <c r="F158" s="13"/>
      <c r="G158" s="13"/>
      <c r="H158" s="27"/>
      <c r="I158" s="27"/>
      <c r="J158" s="27"/>
      <c r="K158" s="27"/>
      <c r="L158" s="27"/>
    </row>
    <row r="159" spans="1:12" s="7" customFormat="1" x14ac:dyDescent="0.25">
      <c r="E159" s="13"/>
      <c r="F159" s="13"/>
      <c r="G159" s="13"/>
      <c r="H159" s="27"/>
      <c r="I159" s="27"/>
      <c r="J159" s="27"/>
      <c r="K159" s="27"/>
      <c r="L159" s="27"/>
    </row>
    <row r="160" spans="1:12" s="7" customFormat="1" x14ac:dyDescent="0.25">
      <c r="E160" s="13"/>
      <c r="F160" s="13"/>
      <c r="G160" s="13"/>
      <c r="H160" s="27"/>
      <c r="I160" s="27"/>
      <c r="J160" s="27"/>
      <c r="K160" s="27"/>
      <c r="L160" s="27"/>
    </row>
    <row r="161" spans="5:12" s="7" customFormat="1" x14ac:dyDescent="0.25">
      <c r="E161" s="13"/>
      <c r="F161" s="13"/>
      <c r="G161" s="13"/>
      <c r="H161" s="27"/>
      <c r="I161" s="27"/>
      <c r="J161" s="27"/>
      <c r="K161" s="27"/>
      <c r="L161" s="27"/>
    </row>
    <row r="162" spans="5:12" s="7" customFormat="1" x14ac:dyDescent="0.25">
      <c r="E162" s="13"/>
      <c r="F162" s="13"/>
      <c r="G162" s="13"/>
      <c r="H162" s="27"/>
      <c r="I162" s="27"/>
      <c r="J162" s="27"/>
      <c r="K162" s="27"/>
      <c r="L162" s="27"/>
    </row>
    <row r="163" spans="5:12" s="7" customFormat="1" x14ac:dyDescent="0.25">
      <c r="E163" s="13"/>
      <c r="F163" s="13"/>
      <c r="G163" s="13"/>
      <c r="H163" s="27"/>
      <c r="I163" s="27"/>
      <c r="J163" s="27"/>
      <c r="K163" s="27"/>
      <c r="L163" s="27"/>
    </row>
    <row r="164" spans="5:12" s="7" customFormat="1" x14ac:dyDescent="0.25">
      <c r="E164" s="13"/>
      <c r="F164" s="13"/>
      <c r="G164" s="13"/>
      <c r="H164" s="27"/>
      <c r="I164" s="27"/>
      <c r="J164" s="27"/>
      <c r="K164" s="27"/>
      <c r="L164" s="27"/>
    </row>
    <row r="165" spans="5:12" s="7" customFormat="1" x14ac:dyDescent="0.25">
      <c r="E165" s="13"/>
      <c r="F165" s="13"/>
      <c r="G165" s="13"/>
      <c r="H165" s="27"/>
      <c r="I165" s="27"/>
      <c r="J165" s="27"/>
      <c r="K165" s="27"/>
      <c r="L165" s="27"/>
    </row>
    <row r="166" spans="5:12" s="7" customFormat="1" x14ac:dyDescent="0.25">
      <c r="E166" s="13"/>
      <c r="F166" s="13"/>
      <c r="G166" s="13"/>
      <c r="H166" s="27"/>
      <c r="I166" s="27"/>
      <c r="J166" s="27"/>
      <c r="K166" s="27"/>
      <c r="L166" s="27"/>
    </row>
    <row r="167" spans="5:12" s="7" customFormat="1" x14ac:dyDescent="0.25">
      <c r="E167" s="13"/>
      <c r="F167" s="13"/>
      <c r="G167" s="13"/>
      <c r="H167" s="27"/>
      <c r="I167" s="27"/>
      <c r="J167" s="27"/>
      <c r="K167" s="27"/>
      <c r="L167" s="27"/>
    </row>
    <row r="168" spans="5:12" s="7" customFormat="1" x14ac:dyDescent="0.25">
      <c r="E168" s="13"/>
      <c r="F168" s="13"/>
      <c r="G168" s="13"/>
      <c r="H168" s="27"/>
      <c r="I168" s="27"/>
      <c r="J168" s="27"/>
      <c r="K168" s="27"/>
      <c r="L168" s="27"/>
    </row>
    <row r="169" spans="5:12" s="7" customFormat="1" x14ac:dyDescent="0.25">
      <c r="E169" s="13"/>
      <c r="F169" s="13"/>
      <c r="G169" s="13"/>
      <c r="H169" s="27"/>
      <c r="I169" s="27"/>
      <c r="J169" s="27"/>
      <c r="K169" s="27"/>
      <c r="L169" s="27"/>
    </row>
    <row r="170" spans="5:12" s="7" customFormat="1" x14ac:dyDescent="0.25">
      <c r="E170" s="13"/>
      <c r="F170" s="13"/>
      <c r="G170" s="13"/>
      <c r="H170" s="27"/>
      <c r="I170" s="27"/>
      <c r="J170" s="27"/>
      <c r="K170" s="27"/>
      <c r="L170" s="27"/>
    </row>
    <row r="171" spans="5:12" s="12" customFormat="1" x14ac:dyDescent="0.25">
      <c r="E171" s="28"/>
      <c r="F171" s="28"/>
      <c r="G171" s="28"/>
      <c r="H171" s="29"/>
      <c r="I171" s="29"/>
      <c r="J171" s="29"/>
      <c r="K171" s="29"/>
      <c r="L171" s="29"/>
    </row>
    <row r="172" spans="5:12" s="7" customFormat="1" x14ac:dyDescent="0.25">
      <c r="E172" s="13"/>
      <c r="F172" s="13"/>
      <c r="G172" s="13"/>
      <c r="H172" s="27"/>
      <c r="I172" s="27"/>
      <c r="J172" s="27"/>
      <c r="K172" s="27"/>
      <c r="L172" s="27"/>
    </row>
    <row r="173" spans="5:12" s="12" customFormat="1" x14ac:dyDescent="0.25">
      <c r="E173" s="28"/>
      <c r="F173" s="28"/>
      <c r="G173" s="28"/>
      <c r="H173" s="29"/>
      <c r="I173" s="29"/>
      <c r="J173" s="29"/>
      <c r="K173" s="29"/>
      <c r="L173" s="29"/>
    </row>
    <row r="174" spans="5:12" s="7" customFormat="1" x14ac:dyDescent="0.25">
      <c r="E174" s="13"/>
      <c r="F174" s="13"/>
      <c r="G174" s="13"/>
      <c r="H174" s="27"/>
      <c r="I174" s="27"/>
      <c r="J174" s="27"/>
      <c r="K174" s="27"/>
      <c r="L174" s="27"/>
    </row>
    <row r="175" spans="5:12" s="12" customFormat="1" x14ac:dyDescent="0.25">
      <c r="E175" s="28"/>
      <c r="F175" s="28"/>
      <c r="G175" s="28"/>
      <c r="H175" s="29"/>
      <c r="I175" s="29"/>
      <c r="J175" s="29"/>
      <c r="K175" s="29"/>
      <c r="L175" s="29"/>
    </row>
    <row r="176" spans="5:12" s="12" customFormat="1" x14ac:dyDescent="0.25">
      <c r="E176" s="28"/>
      <c r="F176" s="28"/>
      <c r="G176" s="28"/>
      <c r="H176" s="29"/>
      <c r="I176" s="29"/>
      <c r="J176" s="29"/>
      <c r="K176" s="29"/>
      <c r="L176" s="29"/>
    </row>
    <row r="177" spans="5:12" s="12" customFormat="1" x14ac:dyDescent="0.25">
      <c r="E177" s="28"/>
      <c r="F177" s="28"/>
      <c r="G177" s="28"/>
      <c r="H177" s="29"/>
      <c r="I177" s="29"/>
      <c r="J177" s="29"/>
      <c r="K177" s="29"/>
      <c r="L177" s="29"/>
    </row>
    <row r="178" spans="5:12" s="12" customFormat="1" x14ac:dyDescent="0.25">
      <c r="E178" s="28"/>
      <c r="F178" s="28"/>
      <c r="G178" s="28"/>
      <c r="H178" s="29"/>
      <c r="I178" s="29"/>
      <c r="J178" s="29"/>
      <c r="K178" s="29"/>
      <c r="L178" s="29"/>
    </row>
    <row r="179" spans="5:12" s="12" customFormat="1" x14ac:dyDescent="0.25">
      <c r="E179" s="28"/>
      <c r="F179" s="28"/>
      <c r="G179" s="28"/>
      <c r="H179" s="29"/>
      <c r="I179" s="29"/>
      <c r="J179" s="29"/>
      <c r="K179" s="29"/>
      <c r="L179" s="29"/>
    </row>
    <row r="180" spans="5:12" s="12" customFormat="1" x14ac:dyDescent="0.25">
      <c r="E180" s="28"/>
      <c r="F180" s="28"/>
      <c r="G180" s="28"/>
      <c r="H180" s="29"/>
      <c r="I180" s="29"/>
      <c r="J180" s="29"/>
      <c r="K180" s="29"/>
      <c r="L180" s="29"/>
    </row>
    <row r="181" spans="5:12" s="12" customFormat="1" x14ac:dyDescent="0.25">
      <c r="E181" s="28"/>
      <c r="F181" s="28"/>
      <c r="G181" s="28"/>
      <c r="H181" s="29"/>
      <c r="I181" s="29"/>
      <c r="J181" s="29"/>
      <c r="K181" s="29"/>
      <c r="L181" s="29"/>
    </row>
    <row r="182" spans="5:12" s="12" customFormat="1" x14ac:dyDescent="0.25">
      <c r="E182" s="28"/>
      <c r="F182" s="28"/>
      <c r="G182" s="28"/>
      <c r="H182" s="29"/>
      <c r="I182" s="29"/>
      <c r="J182" s="29"/>
      <c r="K182" s="29"/>
      <c r="L182" s="29"/>
    </row>
    <row r="183" spans="5:12" s="12" customFormat="1" x14ac:dyDescent="0.25">
      <c r="E183" s="28"/>
      <c r="F183" s="28"/>
      <c r="G183" s="28"/>
      <c r="H183" s="29"/>
      <c r="I183" s="29"/>
      <c r="J183" s="29"/>
      <c r="K183" s="29"/>
      <c r="L183" s="29"/>
    </row>
    <row r="184" spans="5:12" s="12" customFormat="1" x14ac:dyDescent="0.25">
      <c r="E184" s="28"/>
      <c r="F184" s="28"/>
      <c r="G184" s="28"/>
      <c r="H184" s="29"/>
      <c r="I184" s="29"/>
      <c r="J184" s="29"/>
      <c r="K184" s="29"/>
      <c r="L184" s="29"/>
    </row>
    <row r="185" spans="5:12" s="12" customFormat="1" x14ac:dyDescent="0.25">
      <c r="E185" s="28"/>
      <c r="F185" s="28"/>
      <c r="G185" s="28"/>
      <c r="H185" s="29"/>
      <c r="I185" s="29"/>
      <c r="J185" s="29"/>
      <c r="K185" s="29"/>
      <c r="L185" s="29"/>
    </row>
  </sheetData>
  <sheetProtection algorithmName="SHA-512" hashValue="7mrtoRi2Z04HKY81wY5DcWNRDFf3TyPAP+BHGNMm6nQdnhgrV/P5xvPpuCfCe67ysYJg18g3nzayi9mvVKW4cg==" saltValue="soEl/l5iyNHdXUKSOTVaSA==" spinCount="100000" sheet="1" formatColumns="0" formatRows="0"/>
  <mergeCells count="293">
    <mergeCell ref="E98:F98"/>
    <mergeCell ref="E96:F96"/>
    <mergeCell ref="E83:F83"/>
    <mergeCell ref="E90:F90"/>
    <mergeCell ref="E88:F88"/>
    <mergeCell ref="E82:F82"/>
    <mergeCell ref="A75:D75"/>
    <mergeCell ref="A3:B3"/>
    <mergeCell ref="A4:B4"/>
    <mergeCell ref="A7:B7"/>
    <mergeCell ref="A8:B8"/>
    <mergeCell ref="A39:L39"/>
    <mergeCell ref="A38:L38"/>
    <mergeCell ref="G3:J3"/>
    <mergeCell ref="G4:J4"/>
    <mergeCell ref="A56:D56"/>
    <mergeCell ref="A51:D51"/>
    <mergeCell ref="E75:F75"/>
    <mergeCell ref="E74:F74"/>
    <mergeCell ref="E73:F73"/>
    <mergeCell ref="A79:L79"/>
    <mergeCell ref="E12:F12"/>
    <mergeCell ref="E13:F13"/>
    <mergeCell ref="E14:F1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6:L136"/>
    <mergeCell ref="A72:D72"/>
    <mergeCell ref="A67:D67"/>
    <mergeCell ref="A64:D64"/>
    <mergeCell ref="A59:D59"/>
    <mergeCell ref="A135:L135"/>
    <mergeCell ref="E19:L19"/>
    <mergeCell ref="A134:D134"/>
    <mergeCell ref="A133:D133"/>
    <mergeCell ref="A129:D129"/>
    <mergeCell ref="A124:D124"/>
    <mergeCell ref="A121:D121"/>
    <mergeCell ref="A116:D116"/>
    <mergeCell ref="A113:D113"/>
    <mergeCell ref="A105:D105"/>
    <mergeCell ref="A99:D99"/>
    <mergeCell ref="A83:D83"/>
    <mergeCell ref="A80:D80"/>
    <mergeCell ref="A100:L100"/>
    <mergeCell ref="E99:F99"/>
    <mergeCell ref="E91:F91"/>
    <mergeCell ref="E64:F64"/>
    <mergeCell ref="E81:F81"/>
    <mergeCell ref="E80:F80"/>
    <mergeCell ref="E15:F15"/>
    <mergeCell ref="E16:F16"/>
    <mergeCell ref="A21:L21"/>
    <mergeCell ref="E44:F44"/>
    <mergeCell ref="E45:F45"/>
    <mergeCell ref="E46:F46"/>
    <mergeCell ref="E47:F47"/>
    <mergeCell ref="E48:F48"/>
    <mergeCell ref="E49:F49"/>
    <mergeCell ref="E41:F41"/>
    <mergeCell ref="E42:F42"/>
    <mergeCell ref="E43:F43"/>
    <mergeCell ref="K43:L43"/>
    <mergeCell ref="K42:L42"/>
    <mergeCell ref="K41:L41"/>
    <mergeCell ref="K40:L40"/>
    <mergeCell ref="E50:F50"/>
    <mergeCell ref="E59:F59"/>
    <mergeCell ref="E58:F58"/>
    <mergeCell ref="E56:F56"/>
    <mergeCell ref="E51:F51"/>
    <mergeCell ref="E25:F25"/>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60:F60"/>
    <mergeCell ref="E68:F68"/>
    <mergeCell ref="E76:F76"/>
    <mergeCell ref="E84:F84"/>
    <mergeCell ref="E92:F92"/>
    <mergeCell ref="A53:L53"/>
    <mergeCell ref="A61:L61"/>
    <mergeCell ref="A69:L69"/>
    <mergeCell ref="A77:L77"/>
    <mergeCell ref="A54:L54"/>
    <mergeCell ref="A55:L55"/>
    <mergeCell ref="A62:L62"/>
    <mergeCell ref="A63:L63"/>
    <mergeCell ref="A70:L70"/>
    <mergeCell ref="A71:L71"/>
    <mergeCell ref="A78:L78"/>
    <mergeCell ref="K68:L68"/>
    <mergeCell ref="K67:L67"/>
    <mergeCell ref="K66:L66"/>
    <mergeCell ref="K65:L65"/>
    <mergeCell ref="K64:L64"/>
    <mergeCell ref="K76:L76"/>
    <mergeCell ref="K75:L75"/>
    <mergeCell ref="K74:L74"/>
    <mergeCell ref="A96:D96"/>
    <mergeCell ref="A97:D97"/>
    <mergeCell ref="E97:F97"/>
    <mergeCell ref="A98:D98"/>
    <mergeCell ref="A86:L86"/>
    <mergeCell ref="A87:L87"/>
    <mergeCell ref="A94:L94"/>
    <mergeCell ref="A95:L95"/>
    <mergeCell ref="A65:D65"/>
    <mergeCell ref="A66:D66"/>
    <mergeCell ref="A73:D73"/>
    <mergeCell ref="A74:D74"/>
    <mergeCell ref="A81:D81"/>
    <mergeCell ref="A82:D82"/>
    <mergeCell ref="A88:D88"/>
    <mergeCell ref="A89:D89"/>
    <mergeCell ref="A90:D90"/>
    <mergeCell ref="E89:F89"/>
    <mergeCell ref="A85:L85"/>
    <mergeCell ref="A93:L93"/>
    <mergeCell ref="E72:F72"/>
    <mergeCell ref="E67:F67"/>
    <mergeCell ref="E66:F66"/>
    <mergeCell ref="E65:F65"/>
    <mergeCell ref="A106:D106"/>
    <mergeCell ref="A107:D107"/>
    <mergeCell ref="A108:D108"/>
    <mergeCell ref="E121:F121"/>
    <mergeCell ref="E116:F116"/>
    <mergeCell ref="E115:F115"/>
    <mergeCell ref="E113:F113"/>
    <mergeCell ref="E108:F108"/>
    <mergeCell ref="E107:F107"/>
    <mergeCell ref="E106:F106"/>
    <mergeCell ref="E134:F134"/>
    <mergeCell ref="E133:F133"/>
    <mergeCell ref="E129:F129"/>
    <mergeCell ref="E124:F124"/>
    <mergeCell ref="E123:F123"/>
    <mergeCell ref="E132:F132"/>
    <mergeCell ref="A127:L127"/>
    <mergeCell ref="A128:L128"/>
    <mergeCell ref="A112:L112"/>
    <mergeCell ref="A132:D132"/>
    <mergeCell ref="E101:F101"/>
    <mergeCell ref="E109:F109"/>
    <mergeCell ref="E117:F117"/>
    <mergeCell ref="E125:F125"/>
    <mergeCell ref="A110:L110"/>
    <mergeCell ref="A118:L118"/>
    <mergeCell ref="A126:L126"/>
    <mergeCell ref="A130:D130"/>
    <mergeCell ref="A131:D131"/>
    <mergeCell ref="E130:F130"/>
    <mergeCell ref="E131:F131"/>
    <mergeCell ref="A103:L103"/>
    <mergeCell ref="A104:L104"/>
    <mergeCell ref="A111:L111"/>
    <mergeCell ref="E105:F105"/>
    <mergeCell ref="A115:D115"/>
    <mergeCell ref="A123:D123"/>
    <mergeCell ref="A114:D114"/>
    <mergeCell ref="E114:F114"/>
    <mergeCell ref="A122:D122"/>
    <mergeCell ref="E122:F122"/>
    <mergeCell ref="A119:L119"/>
    <mergeCell ref="A120:L120"/>
    <mergeCell ref="A102:L102"/>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L142"/>
    <mergeCell ref="A142:B142"/>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52:L52"/>
    <mergeCell ref="K51:L51"/>
    <mergeCell ref="K50:L50"/>
    <mergeCell ref="K49:L49"/>
    <mergeCell ref="K48:L48"/>
    <mergeCell ref="K47:L47"/>
    <mergeCell ref="K46:L46"/>
    <mergeCell ref="K45:L45"/>
    <mergeCell ref="K44:L44"/>
    <mergeCell ref="K73:L73"/>
    <mergeCell ref="K72:L72"/>
    <mergeCell ref="K60:L60"/>
    <mergeCell ref="K59:L59"/>
    <mergeCell ref="K58:L58"/>
    <mergeCell ref="K57:L57"/>
    <mergeCell ref="K56:L56"/>
    <mergeCell ref="K84:L84"/>
    <mergeCell ref="K83:L83"/>
    <mergeCell ref="K82:L82"/>
    <mergeCell ref="K81:L81"/>
    <mergeCell ref="K80:L80"/>
    <mergeCell ref="K92:L92"/>
    <mergeCell ref="K91:L91"/>
    <mergeCell ref="K90:L90"/>
    <mergeCell ref="K89:L89"/>
    <mergeCell ref="K88:L88"/>
    <mergeCell ref="K144:L144"/>
    <mergeCell ref="K143:L143"/>
    <mergeCell ref="K134:L134"/>
    <mergeCell ref="K133:L133"/>
    <mergeCell ref="K132:L132"/>
    <mergeCell ref="K131:L131"/>
    <mergeCell ref="K130:L130"/>
    <mergeCell ref="K129:L129"/>
    <mergeCell ref="K125:L125"/>
    <mergeCell ref="K124:L124"/>
    <mergeCell ref="K123:L123"/>
    <mergeCell ref="K122:L122"/>
    <mergeCell ref="K121:L121"/>
    <mergeCell ref="K117:L117"/>
    <mergeCell ref="K116:L116"/>
    <mergeCell ref="K115:L115"/>
    <mergeCell ref="K114:L114"/>
    <mergeCell ref="K113:L113"/>
    <mergeCell ref="K109:L109"/>
    <mergeCell ref="K108:L108"/>
    <mergeCell ref="K107:L107"/>
    <mergeCell ref="K106:L106"/>
    <mergeCell ref="K105:L105"/>
    <mergeCell ref="K101:L101"/>
    <mergeCell ref="K99:L99"/>
    <mergeCell ref="K98:L98"/>
    <mergeCell ref="K97:L97"/>
    <mergeCell ref="K96:L96"/>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dataValidations count="1">
    <dataValidation type="list" allowBlank="1" showInputMessage="1" showErrorMessage="1" sqref="C137:E138" xr:uid="{AF4B7B8F-3B32-4033-8E51-3C26FCBEA487}">
      <formula1>"Fixed Rate with carry-forward, Predetermined Rate, Provisional/Final Rate, De Minimis Rate"</formula1>
    </dataValidation>
  </dataValidations>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eb76791-cfbd-42a5-b0b6-da3e3173e79e" xsi:nil="true"/>
    <lcf76f155ced4ddcb4097134ff3c332f xmlns="c6ff9726-e44f-4e6d-8990-b2c138783626">
      <Terms xmlns="http://schemas.microsoft.com/office/infopath/2007/PartnerControls"/>
    </lcf76f155ced4ddcb4097134ff3c332f>
    <iCAP xmlns="c6ff9726-e44f-4e6d-8990-b2c138783626" xsi:nil="true"/>
  </documentManagement>
</p:properties>
</file>

<file path=customXml/item3.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4.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15" ma:contentTypeDescription="Create a new document." ma:contentTypeScope="" ma:versionID="2d5d485ae4e63d5891c1e2db6362733d">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c45820212cc03025cc8e41ea3b2c439d"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940fb1b-bd07-464e-8746-c7662a42e8b8}" ma:internalName="TaxCatchAll" ma:showField="CatchAllData" ma:web="deb76791-cfbd-42a5-b0b6-da3e3173e7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FC7C8-1DC9-4C45-8EBE-E585D7E74554}">
  <ds:schemaRefs>
    <ds:schemaRef ds:uri="http://schemas.microsoft.com/sharepoint/v3/contenttype/forms"/>
  </ds:schemaRefs>
</ds:datastoreItem>
</file>

<file path=customXml/itemProps2.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deb76791-cfbd-42a5-b0b6-da3e3173e79e"/>
    <ds:schemaRef ds:uri="c6ff9726-e44f-4e6d-8990-b2c138783626"/>
  </ds:schemaRefs>
</ds:datastoreItem>
</file>

<file path=customXml/itemProps3.xml><?xml version="1.0" encoding="utf-8"?>
<ds:datastoreItem xmlns:ds="http://schemas.openxmlformats.org/officeDocument/2006/customXml" ds:itemID="{6E983FDC-D6D6-40E7-97BF-8E8E9361A47D}">
  <ds:schemaRefs>
    <ds:schemaRef ds:uri="http://schemas.microsoft.com/DataMashup"/>
  </ds:schemaRefs>
</ds:datastoreItem>
</file>

<file path=customXml/itemProps4.xml><?xml version="1.0" encoding="utf-8"?>
<ds:datastoreItem xmlns:ds="http://schemas.openxmlformats.org/officeDocument/2006/customXml" ds:itemID="{AAC55DE0-9BF6-46BE-8391-B3F9EF760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ff9726-e44f-4e6d-8990-b2c138783626"/>
    <ds:schemaRef ds:uri="deb76791-cfbd-42a5-b0b6-da3e3173e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Medina, Christine (FHWA)</cp:lastModifiedBy>
  <cp:revision/>
  <dcterms:created xsi:type="dcterms:W3CDTF">2021-07-08T14:44:51Z</dcterms:created>
  <dcterms:modified xsi:type="dcterms:W3CDTF">2023-12-20T21:12:42Z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y fmtid="{D5CDD505-2E9C-101B-9397-08002B2CF9AE}" pid="3" name="MediaServiceImageTags">
    <vt:lpwstr/>
  </property>
</Properties>
</file>